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Darfur\"/>
    </mc:Choice>
  </mc:AlternateContent>
  <bookViews>
    <workbookView xWindow="0" yWindow="0" windowWidth="24120" windowHeight="12432"/>
  </bookViews>
  <sheets>
    <sheet name="2016 Appeal" sheetId="9" r:id="rId1"/>
    <sheet name="HEALTH" sheetId="3" r:id="rId2"/>
    <sheet name="NUTRITION" sheetId="5" r:id="rId3"/>
    <sheet name="WASH" sheetId="7" r:id="rId4"/>
    <sheet name="EPRU" sheetId="2" r:id="rId5"/>
    <sheet name="LIVELIHOOD" sheetId="4" r:id="rId6"/>
    <sheet name="EDUCATION" sheetId="19" r:id="rId7"/>
    <sheet name="PROGRAM SUPPORT - M&amp;E" sheetId="17" r:id="rId8"/>
    <sheet name="ODCB" sheetId="6" r:id="rId9"/>
    <sheet name="DP Manager" sheetId="16" r:id="rId10"/>
    <sheet name="Country Funding Mgr" sheetId="18" r:id="rId11"/>
    <sheet name="Finance Nyala" sheetId="13" r:id="rId12"/>
    <sheet name="Admin Nyala" sheetId="1" r:id="rId13"/>
    <sheet name="Admin Zal" sheetId="8" r:id="rId14"/>
    <sheet name="Logistics Nyala" sheetId="12" r:id="rId15"/>
    <sheet name="HSO Nyala" sheetId="14" r:id="rId16"/>
    <sheet name="ERRADA NYALA SUPPORT" sheetId="20" r:id="rId17"/>
    <sheet name="GIK" sheetId="22" r:id="rId18"/>
    <sheet name="Indirect Cost Calculation" sheetId="21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3" l="1"/>
  <c r="D11" i="13"/>
  <c r="B11" i="13"/>
  <c r="A11" i="13"/>
  <c r="J10" i="13"/>
  <c r="D10" i="13"/>
  <c r="B10" i="13"/>
  <c r="A10" i="13"/>
  <c r="J9" i="13"/>
  <c r="I9" i="13"/>
  <c r="H9" i="13"/>
  <c r="G9" i="13"/>
  <c r="F9" i="13"/>
  <c r="E9" i="13"/>
  <c r="D9" i="13"/>
  <c r="B9" i="13"/>
  <c r="A9" i="13"/>
  <c r="I8" i="13"/>
  <c r="I14" i="13" s="1"/>
  <c r="H8" i="13"/>
  <c r="H14" i="13" s="1"/>
  <c r="G8" i="13"/>
  <c r="G14" i="13" s="1"/>
  <c r="F8" i="13"/>
  <c r="E8" i="13"/>
  <c r="E14" i="13" s="1"/>
  <c r="B8" i="13"/>
  <c r="A8" i="13"/>
  <c r="I7" i="13"/>
  <c r="H7" i="13"/>
  <c r="G7" i="13"/>
  <c r="F7" i="13"/>
  <c r="E7" i="13"/>
  <c r="B7" i="13"/>
  <c r="A7" i="13"/>
  <c r="J6" i="13"/>
  <c r="I6" i="13"/>
  <c r="H6" i="13"/>
  <c r="G6" i="13"/>
  <c r="F6" i="13"/>
  <c r="E6" i="13"/>
  <c r="D6" i="13"/>
  <c r="B6" i="13"/>
  <c r="A6" i="13"/>
  <c r="I5" i="13"/>
  <c r="H5" i="13"/>
  <c r="G5" i="13"/>
  <c r="F5" i="13"/>
  <c r="E5" i="13"/>
  <c r="B5" i="13"/>
  <c r="A5" i="13"/>
  <c r="B4" i="13"/>
  <c r="B14" i="13" s="1"/>
  <c r="F14" i="13" l="1"/>
  <c r="D7" i="13"/>
  <c r="J7" i="13"/>
  <c r="D5" i="13" l="1"/>
  <c r="J5" i="13"/>
  <c r="D8" i="13" l="1"/>
  <c r="D14" i="13" s="1"/>
  <c r="J8" i="13" l="1"/>
  <c r="J14" i="13" s="1"/>
  <c r="H22" i="9" l="1"/>
  <c r="G22" i="9"/>
  <c r="F22" i="9"/>
  <c r="G7" i="8" l="1"/>
  <c r="I7" i="8" l="1"/>
  <c r="E16" i="9" s="1"/>
  <c r="I28" i="9"/>
  <c r="F20" i="9"/>
  <c r="G20" i="9"/>
  <c r="H20" i="9"/>
  <c r="I12" i="9"/>
  <c r="I11" i="9"/>
  <c r="I10" i="9"/>
  <c r="I18" i="9"/>
  <c r="I17" i="9"/>
  <c r="I7" i="1"/>
  <c r="J7" i="8" l="1"/>
  <c r="E20" i="9"/>
  <c r="I16" i="9"/>
  <c r="I20" i="9" l="1"/>
  <c r="E11" i="22" l="1"/>
  <c r="E7" i="22"/>
  <c r="E8" i="22"/>
  <c r="E9" i="22"/>
  <c r="E10" i="22"/>
  <c r="E6" i="22"/>
  <c r="E17" i="21"/>
  <c r="D18" i="9"/>
  <c r="E12" i="21"/>
  <c r="J8" i="20"/>
  <c r="D8" i="20"/>
  <c r="B8" i="20"/>
  <c r="A8" i="20"/>
  <c r="J7" i="20"/>
  <c r="I7" i="20"/>
  <c r="H7" i="20"/>
  <c r="G7" i="20"/>
  <c r="F7" i="20"/>
  <c r="E7" i="20"/>
  <c r="D7" i="20"/>
  <c r="B7" i="20"/>
  <c r="A7" i="20"/>
  <c r="J6" i="20"/>
  <c r="I6" i="20"/>
  <c r="I10" i="20" s="1"/>
  <c r="H6" i="20"/>
  <c r="H10" i="20" s="1"/>
  <c r="G6" i="20"/>
  <c r="F6" i="20"/>
  <c r="E6" i="20"/>
  <c r="E10" i="20" s="1"/>
  <c r="D6" i="20"/>
  <c r="B6" i="20"/>
  <c r="A6" i="20"/>
  <c r="J5" i="20"/>
  <c r="I5" i="20"/>
  <c r="H5" i="20"/>
  <c r="G5" i="20"/>
  <c r="F5" i="20"/>
  <c r="E5" i="20"/>
  <c r="D5" i="20"/>
  <c r="B5" i="20"/>
  <c r="A5" i="20"/>
  <c r="B4" i="20"/>
  <c r="B10" i="20" s="1"/>
  <c r="G10" i="20" l="1"/>
  <c r="D10" i="20"/>
  <c r="J10" i="20"/>
  <c r="F10" i="20"/>
  <c r="I34" i="4"/>
  <c r="H34" i="4"/>
  <c r="G34" i="4"/>
  <c r="F34" i="4"/>
  <c r="E34" i="4"/>
  <c r="B34" i="4"/>
  <c r="I33" i="4"/>
  <c r="H33" i="4"/>
  <c r="G33" i="4"/>
  <c r="F33" i="4"/>
  <c r="E33" i="4"/>
  <c r="B33" i="4"/>
  <c r="I32" i="4"/>
  <c r="H32" i="4"/>
  <c r="G32" i="4"/>
  <c r="F32" i="4"/>
  <c r="E32" i="4"/>
  <c r="B32" i="4"/>
  <c r="J31" i="4"/>
  <c r="I31" i="4"/>
  <c r="H31" i="4"/>
  <c r="G31" i="4"/>
  <c r="F31" i="4"/>
  <c r="E31" i="4"/>
  <c r="D31" i="4"/>
  <c r="B31" i="4"/>
  <c r="I30" i="4"/>
  <c r="H30" i="4"/>
  <c r="G30" i="4"/>
  <c r="F30" i="4"/>
  <c r="E30" i="4"/>
  <c r="B30" i="4"/>
  <c r="I29" i="4"/>
  <c r="I35" i="4" s="1"/>
  <c r="H29" i="4"/>
  <c r="G29" i="4"/>
  <c r="F29" i="4"/>
  <c r="E29" i="4"/>
  <c r="E35" i="4" s="1"/>
  <c r="B29" i="4"/>
  <c r="B28" i="4"/>
  <c r="B35" i="4" s="1"/>
  <c r="J25" i="4"/>
  <c r="I25" i="4"/>
  <c r="H25" i="4"/>
  <c r="G25" i="4"/>
  <c r="F25" i="4"/>
  <c r="E25" i="4"/>
  <c r="D25" i="4"/>
  <c r="B25" i="4"/>
  <c r="I24" i="4"/>
  <c r="H24" i="4"/>
  <c r="G24" i="4"/>
  <c r="F24" i="4"/>
  <c r="E24" i="4"/>
  <c r="B24" i="4"/>
  <c r="J23" i="4"/>
  <c r="I23" i="4"/>
  <c r="H23" i="4"/>
  <c r="G23" i="4"/>
  <c r="F23" i="4"/>
  <c r="E23" i="4"/>
  <c r="D23" i="4"/>
  <c r="B23" i="4"/>
  <c r="J22" i="4"/>
  <c r="I22" i="4"/>
  <c r="H22" i="4"/>
  <c r="G22" i="4"/>
  <c r="F22" i="4"/>
  <c r="E22" i="4"/>
  <c r="D22" i="4"/>
  <c r="B22" i="4"/>
  <c r="J21" i="4"/>
  <c r="I21" i="4"/>
  <c r="H21" i="4"/>
  <c r="G21" i="4"/>
  <c r="G26" i="4" s="1"/>
  <c r="F21" i="4"/>
  <c r="E21" i="4"/>
  <c r="D21" i="4"/>
  <c r="B21" i="4"/>
  <c r="B20" i="4"/>
  <c r="B26" i="4" s="1"/>
  <c r="J17" i="4"/>
  <c r="I17" i="4"/>
  <c r="H17" i="4"/>
  <c r="G17" i="4"/>
  <c r="F17" i="4"/>
  <c r="E17" i="4"/>
  <c r="D17" i="4"/>
  <c r="B17" i="4"/>
  <c r="J16" i="4"/>
  <c r="I16" i="4"/>
  <c r="H16" i="4"/>
  <c r="G16" i="4"/>
  <c r="F16" i="4"/>
  <c r="E16" i="4"/>
  <c r="D16" i="4"/>
  <c r="B16" i="4"/>
  <c r="J15" i="4"/>
  <c r="I15" i="4"/>
  <c r="H15" i="4"/>
  <c r="G15" i="4"/>
  <c r="F15" i="4"/>
  <c r="E15" i="4"/>
  <c r="D15" i="4"/>
  <c r="B15" i="4"/>
  <c r="J14" i="4"/>
  <c r="I14" i="4"/>
  <c r="H14" i="4"/>
  <c r="G14" i="4"/>
  <c r="F14" i="4"/>
  <c r="E14" i="4"/>
  <c r="D14" i="4"/>
  <c r="B14" i="4"/>
  <c r="J13" i="4"/>
  <c r="J18" i="4" s="1"/>
  <c r="I13" i="4"/>
  <c r="I18" i="4" s="1"/>
  <c r="H13" i="4"/>
  <c r="H18" i="4" s="1"/>
  <c r="G13" i="4"/>
  <c r="G18" i="4" s="1"/>
  <c r="F13" i="4"/>
  <c r="F18" i="4" s="1"/>
  <c r="E13" i="4"/>
  <c r="E18" i="4" s="1"/>
  <c r="D13" i="4"/>
  <c r="D18" i="4" s="1"/>
  <c r="C4" i="21" s="1"/>
  <c r="B13" i="4"/>
  <c r="B12" i="4"/>
  <c r="B18" i="4" s="1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J10" i="4" s="1"/>
  <c r="I5" i="4"/>
  <c r="H5" i="4"/>
  <c r="G5" i="4"/>
  <c r="F5" i="4"/>
  <c r="F10" i="4" s="1"/>
  <c r="E5" i="4"/>
  <c r="D5" i="4"/>
  <c r="C5" i="4"/>
  <c r="B5" i="4"/>
  <c r="B4" i="4"/>
  <c r="B10" i="4" s="1"/>
  <c r="D17" i="9" l="1"/>
  <c r="C5" i="21"/>
  <c r="D10" i="4"/>
  <c r="H10" i="4"/>
  <c r="E26" i="4"/>
  <c r="I26" i="4"/>
  <c r="G35" i="4"/>
  <c r="E10" i="4"/>
  <c r="I10" i="4"/>
  <c r="F26" i="4"/>
  <c r="H35" i="4"/>
  <c r="G10" i="4"/>
  <c r="G37" i="4" s="1"/>
  <c r="H26" i="4"/>
  <c r="F35" i="4"/>
  <c r="I37" i="4" l="1"/>
  <c r="E9" i="9" s="1"/>
  <c r="I9" i="9" s="1"/>
  <c r="H37" i="4"/>
  <c r="D24" i="4"/>
  <c r="D26" i="4" s="1"/>
  <c r="J24" i="4"/>
  <c r="J26" i="4" s="1"/>
  <c r="J33" i="4"/>
  <c r="D33" i="4"/>
  <c r="J30" i="4"/>
  <c r="D30" i="4"/>
  <c r="J29" i="4"/>
  <c r="D29" i="4"/>
  <c r="D34" i="4"/>
  <c r="J34" i="4"/>
  <c r="D32" i="4" l="1"/>
  <c r="J32" i="4"/>
  <c r="J35" i="4" s="1"/>
  <c r="D35" i="4"/>
  <c r="D37" i="4" s="1"/>
  <c r="D9" i="9" l="1"/>
  <c r="J37" i="4"/>
  <c r="D8" i="9"/>
  <c r="H23" i="2"/>
  <c r="G23" i="2"/>
  <c r="D23" i="2"/>
  <c r="B23" i="2"/>
  <c r="J20" i="2"/>
  <c r="I20" i="2"/>
  <c r="H20" i="2"/>
  <c r="G20" i="2"/>
  <c r="F20" i="2"/>
  <c r="E20" i="2"/>
  <c r="D20" i="2"/>
  <c r="B20" i="2"/>
  <c r="J19" i="2"/>
  <c r="I19" i="2"/>
  <c r="H19" i="2"/>
  <c r="G19" i="2"/>
  <c r="F19" i="2"/>
  <c r="E19" i="2"/>
  <c r="D19" i="2"/>
  <c r="B19" i="2"/>
  <c r="J18" i="2"/>
  <c r="I18" i="2"/>
  <c r="H18" i="2"/>
  <c r="G18" i="2"/>
  <c r="F18" i="2"/>
  <c r="E18" i="2"/>
  <c r="D18" i="2"/>
  <c r="B18" i="2"/>
  <c r="J17" i="2"/>
  <c r="I17" i="2"/>
  <c r="H17" i="2"/>
  <c r="G17" i="2"/>
  <c r="F17" i="2"/>
  <c r="E17" i="2"/>
  <c r="D17" i="2"/>
  <c r="B17" i="2"/>
  <c r="J16" i="2"/>
  <c r="I16" i="2"/>
  <c r="H16" i="2"/>
  <c r="G16" i="2"/>
  <c r="F16" i="2"/>
  <c r="E16" i="2"/>
  <c r="D16" i="2"/>
  <c r="B16" i="2"/>
  <c r="J15" i="2"/>
  <c r="I15" i="2"/>
  <c r="H15" i="2"/>
  <c r="G15" i="2"/>
  <c r="F15" i="2"/>
  <c r="E15" i="2"/>
  <c r="D15" i="2"/>
  <c r="B15" i="2"/>
  <c r="J14" i="2"/>
  <c r="J21" i="2" s="1"/>
  <c r="I14" i="2"/>
  <c r="I21" i="2" s="1"/>
  <c r="H14" i="2"/>
  <c r="H21" i="2" s="1"/>
  <c r="G14" i="2"/>
  <c r="G21" i="2" s="1"/>
  <c r="F14" i="2"/>
  <c r="F21" i="2" s="1"/>
  <c r="E14" i="2"/>
  <c r="E21" i="2" s="1"/>
  <c r="D14" i="2"/>
  <c r="D21" i="2" s="1"/>
  <c r="B14" i="2"/>
  <c r="B13" i="2"/>
  <c r="J11" i="2"/>
  <c r="I11" i="2"/>
  <c r="H11" i="2"/>
  <c r="G11" i="2"/>
  <c r="F11" i="2"/>
  <c r="E11" i="2"/>
  <c r="D11" i="2"/>
  <c r="B11" i="2"/>
  <c r="J10" i="2"/>
  <c r="I10" i="2"/>
  <c r="H10" i="2"/>
  <c r="G10" i="2"/>
  <c r="F10" i="2"/>
  <c r="E10" i="2"/>
  <c r="D10" i="2"/>
  <c r="B10" i="2"/>
  <c r="J9" i="2"/>
  <c r="I9" i="2"/>
  <c r="H9" i="2"/>
  <c r="G9" i="2"/>
  <c r="F9" i="2"/>
  <c r="E9" i="2"/>
  <c r="D9" i="2"/>
  <c r="B9" i="2"/>
  <c r="J8" i="2"/>
  <c r="I8" i="2"/>
  <c r="H8" i="2"/>
  <c r="G8" i="2"/>
  <c r="F8" i="2"/>
  <c r="E8" i="2"/>
  <c r="D8" i="2"/>
  <c r="B8" i="2"/>
  <c r="J7" i="2"/>
  <c r="I7" i="2"/>
  <c r="H7" i="2"/>
  <c r="G7" i="2"/>
  <c r="F7" i="2"/>
  <c r="E7" i="2"/>
  <c r="D7" i="2"/>
  <c r="B7" i="2"/>
  <c r="J6" i="2"/>
  <c r="I6" i="2"/>
  <c r="H6" i="2"/>
  <c r="G6" i="2"/>
  <c r="F6" i="2"/>
  <c r="E6" i="2"/>
  <c r="D6" i="2"/>
  <c r="B6" i="2"/>
  <c r="J5" i="2"/>
  <c r="J12" i="2" s="1"/>
  <c r="I5" i="2"/>
  <c r="I12" i="2" s="1"/>
  <c r="H5" i="2"/>
  <c r="H12" i="2" s="1"/>
  <c r="G5" i="2"/>
  <c r="G12" i="2" s="1"/>
  <c r="F5" i="2"/>
  <c r="F12" i="2" s="1"/>
  <c r="E5" i="2"/>
  <c r="E12" i="2" s="1"/>
  <c r="D5" i="2"/>
  <c r="D12" i="2" s="1"/>
  <c r="D24" i="2" s="1"/>
  <c r="B5" i="2"/>
  <c r="B4" i="2"/>
  <c r="I23" i="2" l="1"/>
  <c r="E8" i="9" s="1"/>
  <c r="I8" i="9" s="1"/>
  <c r="J23" i="2"/>
  <c r="J37" i="7"/>
  <c r="I37" i="7"/>
  <c r="H37" i="7"/>
  <c r="G37" i="7"/>
  <c r="F37" i="7"/>
  <c r="E37" i="7"/>
  <c r="D37" i="7"/>
  <c r="B37" i="7"/>
  <c r="J36" i="7"/>
  <c r="I36" i="7"/>
  <c r="H36" i="7"/>
  <c r="G36" i="7"/>
  <c r="F36" i="7"/>
  <c r="E36" i="7"/>
  <c r="D36" i="7"/>
  <c r="B36" i="7"/>
  <c r="J35" i="7"/>
  <c r="I35" i="7"/>
  <c r="H35" i="7"/>
  <c r="G35" i="7"/>
  <c r="F35" i="7"/>
  <c r="E35" i="7"/>
  <c r="D35" i="7"/>
  <c r="B35" i="7"/>
  <c r="J34" i="7"/>
  <c r="I34" i="7"/>
  <c r="H34" i="7"/>
  <c r="G34" i="7"/>
  <c r="F34" i="7"/>
  <c r="E34" i="7"/>
  <c r="D34" i="7"/>
  <c r="B34" i="7"/>
  <c r="J33" i="7"/>
  <c r="I33" i="7"/>
  <c r="H33" i="7"/>
  <c r="G33" i="7"/>
  <c r="F33" i="7"/>
  <c r="E33" i="7"/>
  <c r="D33" i="7"/>
  <c r="B33" i="7"/>
  <c r="J32" i="7"/>
  <c r="I32" i="7"/>
  <c r="H32" i="7"/>
  <c r="G32" i="7"/>
  <c r="F32" i="7"/>
  <c r="E32" i="7"/>
  <c r="D32" i="7"/>
  <c r="B32" i="7"/>
  <c r="J31" i="7"/>
  <c r="I31" i="7"/>
  <c r="H31" i="7"/>
  <c r="G31" i="7"/>
  <c r="F31" i="7"/>
  <c r="E31" i="7"/>
  <c r="D31" i="7"/>
  <c r="B31" i="7"/>
  <c r="J30" i="7"/>
  <c r="I30" i="7"/>
  <c r="H30" i="7"/>
  <c r="G30" i="7"/>
  <c r="F30" i="7"/>
  <c r="E30" i="7"/>
  <c r="D30" i="7"/>
  <c r="B30" i="7"/>
  <c r="J29" i="7"/>
  <c r="J38" i="7" s="1"/>
  <c r="I29" i="7"/>
  <c r="I38" i="7" s="1"/>
  <c r="H29" i="7"/>
  <c r="H38" i="7" s="1"/>
  <c r="G29" i="7"/>
  <c r="G38" i="7" s="1"/>
  <c r="F29" i="7"/>
  <c r="F38" i="7" s="1"/>
  <c r="E29" i="7"/>
  <c r="E38" i="7" s="1"/>
  <c r="D29" i="7"/>
  <c r="D38" i="7" s="1"/>
  <c r="B29" i="7"/>
  <c r="I26" i="7"/>
  <c r="J25" i="7"/>
  <c r="I25" i="7"/>
  <c r="H25" i="7"/>
  <c r="G25" i="7"/>
  <c r="F25" i="7"/>
  <c r="E25" i="7"/>
  <c r="D25" i="7"/>
  <c r="B25" i="7"/>
  <c r="J24" i="7"/>
  <c r="I24" i="7"/>
  <c r="H24" i="7"/>
  <c r="G24" i="7"/>
  <c r="F24" i="7"/>
  <c r="E24" i="7"/>
  <c r="D24" i="7"/>
  <c r="B24" i="7"/>
  <c r="J23" i="7"/>
  <c r="I23" i="7"/>
  <c r="H23" i="7"/>
  <c r="G23" i="7"/>
  <c r="F23" i="7"/>
  <c r="E23" i="7"/>
  <c r="D23" i="7"/>
  <c r="B23" i="7"/>
  <c r="J22" i="7"/>
  <c r="I22" i="7"/>
  <c r="H22" i="7"/>
  <c r="G22" i="7"/>
  <c r="F22" i="7"/>
  <c r="E22" i="7"/>
  <c r="D22" i="7"/>
  <c r="B22" i="7"/>
  <c r="J21" i="7"/>
  <c r="I21" i="7"/>
  <c r="H21" i="7"/>
  <c r="G21" i="7"/>
  <c r="F21" i="7"/>
  <c r="E21" i="7"/>
  <c r="D21" i="7"/>
  <c r="B21" i="7"/>
  <c r="J20" i="7"/>
  <c r="I20" i="7"/>
  <c r="H20" i="7"/>
  <c r="G20" i="7"/>
  <c r="F20" i="7"/>
  <c r="E20" i="7"/>
  <c r="D20" i="7"/>
  <c r="B20" i="7"/>
  <c r="J19" i="7"/>
  <c r="I19" i="7"/>
  <c r="H19" i="7"/>
  <c r="G19" i="7"/>
  <c r="F19" i="7"/>
  <c r="E19" i="7"/>
  <c r="D19" i="7"/>
  <c r="B19" i="7"/>
  <c r="J18" i="7"/>
  <c r="I18" i="7"/>
  <c r="H18" i="7"/>
  <c r="G18" i="7"/>
  <c r="F18" i="7"/>
  <c r="E18" i="7"/>
  <c r="D18" i="7"/>
  <c r="B18" i="7"/>
  <c r="J17" i="7"/>
  <c r="J26" i="7" s="1"/>
  <c r="I17" i="7"/>
  <c r="H17" i="7"/>
  <c r="H26" i="7" s="1"/>
  <c r="G17" i="7"/>
  <c r="G26" i="7" s="1"/>
  <c r="F17" i="7"/>
  <c r="F26" i="7" s="1"/>
  <c r="E17" i="7"/>
  <c r="E26" i="7" s="1"/>
  <c r="D17" i="7"/>
  <c r="D26" i="7" s="1"/>
  <c r="B17" i="7"/>
  <c r="F14" i="7"/>
  <c r="E14" i="7"/>
  <c r="J13" i="7"/>
  <c r="I13" i="7"/>
  <c r="H13" i="7"/>
  <c r="G13" i="7"/>
  <c r="F13" i="7"/>
  <c r="E13" i="7"/>
  <c r="D13" i="7"/>
  <c r="B13" i="7"/>
  <c r="J12" i="7"/>
  <c r="I12" i="7"/>
  <c r="H12" i="7"/>
  <c r="G12" i="7"/>
  <c r="F12" i="7"/>
  <c r="E12" i="7"/>
  <c r="D12" i="7"/>
  <c r="B12" i="7"/>
  <c r="J11" i="7"/>
  <c r="I11" i="7"/>
  <c r="H11" i="7"/>
  <c r="G11" i="7"/>
  <c r="F11" i="7"/>
  <c r="E11" i="7"/>
  <c r="D11" i="7"/>
  <c r="B11" i="7"/>
  <c r="J10" i="7"/>
  <c r="I10" i="7"/>
  <c r="H10" i="7"/>
  <c r="G10" i="7"/>
  <c r="F10" i="7"/>
  <c r="E10" i="7"/>
  <c r="D10" i="7"/>
  <c r="B10" i="7"/>
  <c r="J9" i="7"/>
  <c r="I9" i="7"/>
  <c r="H9" i="7"/>
  <c r="G9" i="7"/>
  <c r="F9" i="7"/>
  <c r="E9" i="7"/>
  <c r="D9" i="7"/>
  <c r="B9" i="7"/>
  <c r="J8" i="7"/>
  <c r="I8" i="7"/>
  <c r="H8" i="7"/>
  <c r="G8" i="7"/>
  <c r="F8" i="7"/>
  <c r="E8" i="7"/>
  <c r="D8" i="7"/>
  <c r="B8" i="7"/>
  <c r="J7" i="7"/>
  <c r="I7" i="7"/>
  <c r="H7" i="7"/>
  <c r="G7" i="7"/>
  <c r="F7" i="7"/>
  <c r="E7" i="7"/>
  <c r="D7" i="7"/>
  <c r="B7" i="7"/>
  <c r="J6" i="7"/>
  <c r="I6" i="7"/>
  <c r="H6" i="7"/>
  <c r="G6" i="7"/>
  <c r="F6" i="7"/>
  <c r="E6" i="7"/>
  <c r="D6" i="7"/>
  <c r="B6" i="7"/>
  <c r="J5" i="7"/>
  <c r="J14" i="7" s="1"/>
  <c r="I5" i="7"/>
  <c r="I14" i="7" s="1"/>
  <c r="H5" i="7"/>
  <c r="H14" i="7" s="1"/>
  <c r="G5" i="7"/>
  <c r="G14" i="7" s="1"/>
  <c r="F5" i="7"/>
  <c r="E5" i="7"/>
  <c r="D5" i="7"/>
  <c r="D14" i="7" s="1"/>
  <c r="B5" i="7"/>
  <c r="J3" i="7"/>
  <c r="I3" i="7"/>
  <c r="H3" i="7"/>
  <c r="G3" i="7"/>
  <c r="E3" i="7"/>
  <c r="D3" i="7"/>
  <c r="J2" i="7"/>
  <c r="I2" i="7"/>
  <c r="H2" i="7"/>
  <c r="G2" i="7"/>
  <c r="F2" i="7"/>
  <c r="E2" i="7"/>
  <c r="D2" i="7"/>
  <c r="J1" i="7"/>
  <c r="I1" i="7"/>
  <c r="H1" i="7"/>
  <c r="D1" i="7"/>
  <c r="H40" i="7" l="1"/>
  <c r="I40" i="7" s="1"/>
  <c r="E7" i="9" s="1"/>
  <c r="I7" i="9" s="1"/>
  <c r="D40" i="7"/>
  <c r="D7" i="9" s="1"/>
  <c r="J40" i="7" l="1"/>
  <c r="J30" i="5"/>
  <c r="I30" i="5"/>
  <c r="H30" i="5"/>
  <c r="G30" i="5"/>
  <c r="F30" i="5"/>
  <c r="E30" i="5"/>
  <c r="D30" i="5"/>
  <c r="B30" i="5"/>
  <c r="J29" i="5"/>
  <c r="I29" i="5"/>
  <c r="H29" i="5"/>
  <c r="G29" i="5"/>
  <c r="F29" i="5"/>
  <c r="E29" i="5"/>
  <c r="D29" i="5"/>
  <c r="B29" i="5"/>
  <c r="J28" i="5"/>
  <c r="I28" i="5"/>
  <c r="H28" i="5"/>
  <c r="G28" i="5"/>
  <c r="F28" i="5"/>
  <c r="E28" i="5"/>
  <c r="D28" i="5"/>
  <c r="B28" i="5"/>
  <c r="J27" i="5"/>
  <c r="J31" i="5" s="1"/>
  <c r="I27" i="5"/>
  <c r="I31" i="5" s="1"/>
  <c r="H27" i="5"/>
  <c r="H31" i="5" s="1"/>
  <c r="G27" i="5"/>
  <c r="G31" i="5" s="1"/>
  <c r="F27" i="5"/>
  <c r="F31" i="5" s="1"/>
  <c r="E27" i="5"/>
  <c r="E31" i="5" s="1"/>
  <c r="D27" i="5"/>
  <c r="D31" i="5" s="1"/>
  <c r="B27" i="5"/>
  <c r="B26" i="5"/>
  <c r="B31" i="5" s="1"/>
  <c r="B24" i="5"/>
  <c r="J23" i="5"/>
  <c r="I23" i="5"/>
  <c r="H23" i="5"/>
  <c r="G23" i="5"/>
  <c r="F23" i="5"/>
  <c r="E23" i="5"/>
  <c r="D23" i="5"/>
  <c r="B23" i="5"/>
  <c r="J22" i="5"/>
  <c r="I22" i="5"/>
  <c r="H22" i="5"/>
  <c r="G22" i="5"/>
  <c r="F22" i="5"/>
  <c r="E22" i="5"/>
  <c r="D22" i="5"/>
  <c r="B22" i="5"/>
  <c r="J21" i="5"/>
  <c r="I21" i="5"/>
  <c r="H21" i="5"/>
  <c r="G21" i="5"/>
  <c r="F21" i="5"/>
  <c r="E21" i="5"/>
  <c r="D21" i="5"/>
  <c r="B21" i="5"/>
  <c r="J20" i="5"/>
  <c r="I20" i="5"/>
  <c r="H20" i="5"/>
  <c r="G20" i="5"/>
  <c r="F20" i="5"/>
  <c r="E20" i="5"/>
  <c r="D20" i="5"/>
  <c r="B20" i="5"/>
  <c r="J19" i="5"/>
  <c r="I19" i="5"/>
  <c r="H19" i="5"/>
  <c r="G19" i="5"/>
  <c r="F19" i="5"/>
  <c r="E19" i="5"/>
  <c r="D19" i="5"/>
  <c r="B19" i="5"/>
  <c r="J18" i="5"/>
  <c r="I18" i="5"/>
  <c r="H18" i="5"/>
  <c r="G18" i="5"/>
  <c r="F18" i="5"/>
  <c r="E18" i="5"/>
  <c r="D18" i="5"/>
  <c r="B18" i="5"/>
  <c r="J17" i="5"/>
  <c r="I17" i="5"/>
  <c r="H17" i="5"/>
  <c r="G17" i="5"/>
  <c r="F17" i="5"/>
  <c r="E17" i="5"/>
  <c r="D17" i="5"/>
  <c r="B17" i="5"/>
  <c r="J16" i="5"/>
  <c r="J24" i="5" s="1"/>
  <c r="I16" i="5"/>
  <c r="I24" i="5" s="1"/>
  <c r="H16" i="5"/>
  <c r="H24" i="5" s="1"/>
  <c r="G16" i="5"/>
  <c r="G24" i="5" s="1"/>
  <c r="F16" i="5"/>
  <c r="F24" i="5" s="1"/>
  <c r="E16" i="5"/>
  <c r="E24" i="5" s="1"/>
  <c r="D16" i="5"/>
  <c r="D24" i="5" s="1"/>
  <c r="B16" i="5"/>
  <c r="B15" i="5"/>
  <c r="A13" i="5"/>
  <c r="J12" i="5"/>
  <c r="I12" i="5"/>
  <c r="H12" i="5"/>
  <c r="G12" i="5"/>
  <c r="F12" i="5"/>
  <c r="E12" i="5"/>
  <c r="D12" i="5"/>
  <c r="B12" i="5"/>
  <c r="J11" i="5"/>
  <c r="I11" i="5"/>
  <c r="H11" i="5"/>
  <c r="G11" i="5"/>
  <c r="F11" i="5"/>
  <c r="E11" i="5"/>
  <c r="D11" i="5"/>
  <c r="B11" i="5"/>
  <c r="J10" i="5"/>
  <c r="I10" i="5"/>
  <c r="H10" i="5"/>
  <c r="G10" i="5"/>
  <c r="F10" i="5"/>
  <c r="E10" i="5"/>
  <c r="D10" i="5"/>
  <c r="B10" i="5"/>
  <c r="J9" i="5"/>
  <c r="I9" i="5"/>
  <c r="H9" i="5"/>
  <c r="G9" i="5"/>
  <c r="F9" i="5"/>
  <c r="E9" i="5"/>
  <c r="D9" i="5"/>
  <c r="B9" i="5"/>
  <c r="J8" i="5"/>
  <c r="I8" i="5"/>
  <c r="H8" i="5"/>
  <c r="G8" i="5"/>
  <c r="F8" i="5"/>
  <c r="E8" i="5"/>
  <c r="D8" i="5"/>
  <c r="B8" i="5"/>
  <c r="J7" i="5"/>
  <c r="I7" i="5"/>
  <c r="H7" i="5"/>
  <c r="G7" i="5"/>
  <c r="F7" i="5"/>
  <c r="E7" i="5"/>
  <c r="D7" i="5"/>
  <c r="B7" i="5"/>
  <c r="J6" i="5"/>
  <c r="I6" i="5"/>
  <c r="H6" i="5"/>
  <c r="G6" i="5"/>
  <c r="F6" i="5"/>
  <c r="E6" i="5"/>
  <c r="D6" i="5"/>
  <c r="B6" i="5"/>
  <c r="J5" i="5"/>
  <c r="J13" i="5" s="1"/>
  <c r="I5" i="5"/>
  <c r="I13" i="5" s="1"/>
  <c r="H5" i="5"/>
  <c r="H13" i="5" s="1"/>
  <c r="G5" i="5"/>
  <c r="G13" i="5" s="1"/>
  <c r="F5" i="5"/>
  <c r="F13" i="5" s="1"/>
  <c r="E5" i="5"/>
  <c r="E13" i="5" s="1"/>
  <c r="D5" i="5"/>
  <c r="D13" i="5" s="1"/>
  <c r="B5" i="5"/>
  <c r="B4" i="5"/>
  <c r="B13" i="5" s="1"/>
  <c r="J3" i="5"/>
  <c r="I3" i="5"/>
  <c r="H3" i="5"/>
  <c r="G3" i="5"/>
  <c r="F3" i="5"/>
  <c r="E3" i="5"/>
  <c r="D3" i="5"/>
  <c r="J2" i="5"/>
  <c r="I2" i="5"/>
  <c r="H2" i="5"/>
  <c r="G2" i="5"/>
  <c r="F2" i="5"/>
  <c r="E2" i="5"/>
  <c r="D2" i="5"/>
  <c r="J1" i="5"/>
  <c r="I1" i="5"/>
  <c r="H1" i="5"/>
  <c r="D1" i="5"/>
  <c r="D33" i="5" l="1"/>
  <c r="D6" i="9" s="1"/>
  <c r="H33" i="5"/>
  <c r="I33" i="5" s="1"/>
  <c r="J28" i="3"/>
  <c r="I28" i="3"/>
  <c r="H28" i="3"/>
  <c r="G28" i="3"/>
  <c r="F28" i="3"/>
  <c r="E28" i="3"/>
  <c r="D28" i="3"/>
  <c r="B28" i="3"/>
  <c r="A28" i="3"/>
  <c r="J27" i="3"/>
  <c r="I27" i="3"/>
  <c r="H27" i="3"/>
  <c r="G27" i="3"/>
  <c r="F27" i="3"/>
  <c r="E27" i="3"/>
  <c r="D27" i="3"/>
  <c r="B27" i="3"/>
  <c r="A27" i="3"/>
  <c r="J26" i="3"/>
  <c r="I26" i="3"/>
  <c r="H26" i="3"/>
  <c r="G26" i="3"/>
  <c r="F26" i="3"/>
  <c r="E26" i="3"/>
  <c r="D26" i="3"/>
  <c r="B26" i="3"/>
  <c r="A26" i="3"/>
  <c r="J25" i="3"/>
  <c r="I25" i="3"/>
  <c r="H25" i="3"/>
  <c r="G25" i="3"/>
  <c r="F25" i="3"/>
  <c r="E25" i="3"/>
  <c r="D25" i="3"/>
  <c r="B25" i="3"/>
  <c r="J24" i="3"/>
  <c r="I24" i="3"/>
  <c r="H24" i="3"/>
  <c r="G24" i="3"/>
  <c r="F24" i="3"/>
  <c r="E24" i="3"/>
  <c r="D24" i="3"/>
  <c r="B24" i="3"/>
  <c r="J23" i="3"/>
  <c r="I23" i="3"/>
  <c r="H23" i="3"/>
  <c r="G23" i="3"/>
  <c r="F23" i="3"/>
  <c r="E23" i="3"/>
  <c r="D23" i="3"/>
  <c r="B23" i="3"/>
  <c r="J22" i="3"/>
  <c r="I22" i="3"/>
  <c r="H22" i="3"/>
  <c r="G22" i="3"/>
  <c r="F22" i="3"/>
  <c r="E22" i="3"/>
  <c r="D22" i="3"/>
  <c r="B22" i="3"/>
  <c r="J21" i="3"/>
  <c r="I21" i="3"/>
  <c r="H21" i="3"/>
  <c r="G21" i="3"/>
  <c r="F21" i="3"/>
  <c r="E21" i="3"/>
  <c r="D21" i="3"/>
  <c r="B21" i="3"/>
  <c r="J20" i="3"/>
  <c r="I20" i="3"/>
  <c r="H20" i="3"/>
  <c r="G20" i="3"/>
  <c r="F20" i="3"/>
  <c r="E20" i="3"/>
  <c r="D20" i="3"/>
  <c r="B20" i="3"/>
  <c r="J19" i="3"/>
  <c r="I19" i="3"/>
  <c r="H19" i="3"/>
  <c r="G19" i="3"/>
  <c r="F19" i="3"/>
  <c r="E19" i="3"/>
  <c r="D19" i="3"/>
  <c r="B19" i="3"/>
  <c r="J18" i="3"/>
  <c r="I18" i="3"/>
  <c r="I29" i="3" s="1"/>
  <c r="H18" i="3"/>
  <c r="G18" i="3"/>
  <c r="F18" i="3"/>
  <c r="E18" i="3"/>
  <c r="E29" i="3" s="1"/>
  <c r="D18" i="3"/>
  <c r="B18" i="3"/>
  <c r="A15" i="3"/>
  <c r="J14" i="3"/>
  <c r="I14" i="3"/>
  <c r="H14" i="3"/>
  <c r="G14" i="3"/>
  <c r="F14" i="3"/>
  <c r="E14" i="3"/>
  <c r="D14" i="3"/>
  <c r="B14" i="3"/>
  <c r="A14" i="3"/>
  <c r="J13" i="3"/>
  <c r="I13" i="3"/>
  <c r="H13" i="3"/>
  <c r="G13" i="3"/>
  <c r="F13" i="3"/>
  <c r="E13" i="3"/>
  <c r="D13" i="3"/>
  <c r="B13" i="3"/>
  <c r="A13" i="3"/>
  <c r="J12" i="3"/>
  <c r="I12" i="3"/>
  <c r="H12" i="3"/>
  <c r="G12" i="3"/>
  <c r="F12" i="3"/>
  <c r="E12" i="3"/>
  <c r="D12" i="3"/>
  <c r="B12" i="3"/>
  <c r="A12" i="3"/>
  <c r="J11" i="3"/>
  <c r="I11" i="3"/>
  <c r="H11" i="3"/>
  <c r="G11" i="3"/>
  <c r="F11" i="3"/>
  <c r="E11" i="3"/>
  <c r="D11" i="3"/>
  <c r="B11" i="3"/>
  <c r="A11" i="3"/>
  <c r="J10" i="3"/>
  <c r="I10" i="3"/>
  <c r="H10" i="3"/>
  <c r="G10" i="3"/>
  <c r="F10" i="3"/>
  <c r="E10" i="3"/>
  <c r="D10" i="3"/>
  <c r="B10" i="3"/>
  <c r="A10" i="3"/>
  <c r="J9" i="3"/>
  <c r="I9" i="3"/>
  <c r="H9" i="3"/>
  <c r="G9" i="3"/>
  <c r="F9" i="3"/>
  <c r="E9" i="3"/>
  <c r="D9" i="3"/>
  <c r="B9" i="3"/>
  <c r="A9" i="3"/>
  <c r="J8" i="3"/>
  <c r="I8" i="3"/>
  <c r="H8" i="3"/>
  <c r="G8" i="3"/>
  <c r="F8" i="3"/>
  <c r="E8" i="3"/>
  <c r="D8" i="3"/>
  <c r="B8" i="3"/>
  <c r="A8" i="3"/>
  <c r="J7" i="3"/>
  <c r="I7" i="3"/>
  <c r="H7" i="3"/>
  <c r="G7" i="3"/>
  <c r="F7" i="3"/>
  <c r="E7" i="3"/>
  <c r="D7" i="3"/>
  <c r="B7" i="3"/>
  <c r="A7" i="3"/>
  <c r="J6" i="3"/>
  <c r="I6" i="3"/>
  <c r="H6" i="3"/>
  <c r="G6" i="3"/>
  <c r="F6" i="3"/>
  <c r="E6" i="3"/>
  <c r="D6" i="3"/>
  <c r="B6" i="3"/>
  <c r="A6" i="3"/>
  <c r="J5" i="3"/>
  <c r="I5" i="3"/>
  <c r="H5" i="3"/>
  <c r="G5" i="3"/>
  <c r="G15" i="3" s="1"/>
  <c r="F5" i="3"/>
  <c r="E5" i="3"/>
  <c r="D5" i="3"/>
  <c r="B5" i="3"/>
  <c r="A5" i="3"/>
  <c r="J2" i="3"/>
  <c r="I2" i="3"/>
  <c r="H2" i="3"/>
  <c r="G2" i="3"/>
  <c r="F2" i="3"/>
  <c r="E2" i="3"/>
  <c r="D2" i="3"/>
  <c r="J1" i="3"/>
  <c r="I1" i="3"/>
  <c r="H1" i="3"/>
  <c r="G1" i="3"/>
  <c r="F1" i="3"/>
  <c r="D1" i="3"/>
  <c r="H15" i="3" l="1"/>
  <c r="I15" i="3"/>
  <c r="J33" i="5"/>
  <c r="E6" i="9"/>
  <c r="I6" i="9" s="1"/>
  <c r="E15" i="3"/>
  <c r="D15" i="3"/>
  <c r="F30" i="3"/>
  <c r="F15" i="3"/>
  <c r="D29" i="3"/>
  <c r="H29" i="3"/>
  <c r="H30" i="3" s="1"/>
  <c r="G29" i="3"/>
  <c r="G30" i="3" s="1"/>
  <c r="F29" i="3"/>
  <c r="J29" i="3"/>
  <c r="D30" i="3" l="1"/>
  <c r="J15" i="3"/>
  <c r="I30" i="3"/>
  <c r="E5" i="9" s="1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I11" i="6" s="1"/>
  <c r="H5" i="6"/>
  <c r="G5" i="6"/>
  <c r="F5" i="6"/>
  <c r="E5" i="6"/>
  <c r="E11" i="6" s="1"/>
  <c r="D5" i="6"/>
  <c r="C5" i="6"/>
  <c r="B5" i="6"/>
  <c r="D1" i="6"/>
  <c r="F11" i="6" l="1"/>
  <c r="J11" i="6"/>
  <c r="I5" i="9"/>
  <c r="I14" i="9" s="1"/>
  <c r="E14" i="9"/>
  <c r="D11" i="6"/>
  <c r="D12" i="9" s="1"/>
  <c r="H11" i="6"/>
  <c r="G11" i="6"/>
  <c r="J30" i="3"/>
  <c r="D5" i="9"/>
  <c r="J11" i="19"/>
  <c r="I11" i="19"/>
  <c r="H11" i="19"/>
  <c r="G11" i="19"/>
  <c r="F11" i="19"/>
  <c r="E11" i="19"/>
  <c r="D11" i="19"/>
  <c r="B11" i="19"/>
  <c r="A11" i="19"/>
  <c r="J10" i="19"/>
  <c r="I10" i="19"/>
  <c r="H10" i="19"/>
  <c r="G10" i="19"/>
  <c r="F10" i="19"/>
  <c r="E10" i="19"/>
  <c r="D10" i="19"/>
  <c r="B10" i="19"/>
  <c r="A10" i="19"/>
  <c r="J9" i="19"/>
  <c r="I9" i="19"/>
  <c r="H9" i="19"/>
  <c r="G9" i="19"/>
  <c r="F9" i="19"/>
  <c r="E9" i="19"/>
  <c r="D9" i="19"/>
  <c r="B9" i="19"/>
  <c r="A9" i="19"/>
  <c r="J8" i="19"/>
  <c r="I8" i="19"/>
  <c r="I14" i="19" s="1"/>
  <c r="H8" i="19"/>
  <c r="G8" i="19"/>
  <c r="G14" i="19" s="1"/>
  <c r="F8" i="19"/>
  <c r="F14" i="19" s="1"/>
  <c r="E8" i="19"/>
  <c r="E14" i="19" s="1"/>
  <c r="D8" i="19"/>
  <c r="B8" i="19"/>
  <c r="A8" i="19"/>
  <c r="J7" i="19"/>
  <c r="I7" i="19"/>
  <c r="H7" i="19"/>
  <c r="G7" i="19"/>
  <c r="F7" i="19"/>
  <c r="E7" i="19"/>
  <c r="D7" i="19"/>
  <c r="B7" i="19"/>
  <c r="A7" i="19"/>
  <c r="J6" i="19"/>
  <c r="I6" i="19"/>
  <c r="H6" i="19"/>
  <c r="G6" i="19"/>
  <c r="F6" i="19"/>
  <c r="E6" i="19"/>
  <c r="D6" i="19"/>
  <c r="B6" i="19"/>
  <c r="A6" i="19"/>
  <c r="J5" i="19"/>
  <c r="I5" i="19"/>
  <c r="H5" i="19"/>
  <c r="G5" i="19"/>
  <c r="F5" i="19"/>
  <c r="E5" i="19"/>
  <c r="D5" i="19"/>
  <c r="B5" i="19"/>
  <c r="A5" i="19"/>
  <c r="B4" i="19"/>
  <c r="B14" i="19" s="1"/>
  <c r="D14" i="19" l="1"/>
  <c r="C3" i="21" s="1"/>
  <c r="C6" i="21" s="1"/>
  <c r="E8" i="21" s="1"/>
  <c r="D26" i="9" s="1"/>
  <c r="E32" i="9"/>
  <c r="E22" i="9"/>
  <c r="I32" i="9"/>
  <c r="I22" i="9"/>
  <c r="J14" i="19"/>
  <c r="H14" i="19"/>
  <c r="J6" i="18"/>
  <c r="I6" i="18"/>
  <c r="H6" i="18"/>
  <c r="G6" i="18"/>
  <c r="F6" i="18"/>
  <c r="E6" i="18"/>
  <c r="D6" i="18"/>
  <c r="C6" i="18"/>
  <c r="B6" i="18"/>
  <c r="A6" i="18"/>
  <c r="J5" i="18"/>
  <c r="I5" i="18"/>
  <c r="H5" i="18"/>
  <c r="H7" i="18" s="1"/>
  <c r="G5" i="18"/>
  <c r="F5" i="18"/>
  <c r="E5" i="18"/>
  <c r="D5" i="18"/>
  <c r="D7" i="18" s="1"/>
  <c r="C5" i="18"/>
  <c r="B5" i="18"/>
  <c r="A5" i="18"/>
  <c r="B4" i="18"/>
  <c r="B7" i="18" s="1"/>
  <c r="J6" i="17"/>
  <c r="I6" i="17"/>
  <c r="H6" i="17"/>
  <c r="G6" i="17"/>
  <c r="F6" i="17"/>
  <c r="E6" i="17"/>
  <c r="D6" i="17"/>
  <c r="C6" i="17"/>
  <c r="B6" i="17"/>
  <c r="A6" i="17"/>
  <c r="J5" i="17"/>
  <c r="I5" i="17"/>
  <c r="H5" i="17"/>
  <c r="G5" i="17"/>
  <c r="F5" i="17"/>
  <c r="E5" i="17"/>
  <c r="D5" i="17"/>
  <c r="C5" i="17"/>
  <c r="B5" i="17"/>
  <c r="A5" i="17"/>
  <c r="B4" i="17"/>
  <c r="B7" i="17" s="1"/>
  <c r="D10" i="9" l="1"/>
  <c r="D7" i="17"/>
  <c r="D11" i="9" s="1"/>
  <c r="H7" i="17"/>
  <c r="F7" i="17"/>
  <c r="J7" i="17"/>
  <c r="G7" i="18"/>
  <c r="E7" i="18"/>
  <c r="I7" i="18"/>
  <c r="G7" i="17"/>
  <c r="E7" i="17"/>
  <c r="I7" i="17"/>
  <c r="F7" i="18"/>
  <c r="J7" i="18"/>
  <c r="J7" i="14"/>
  <c r="I7" i="14"/>
  <c r="H7" i="14"/>
  <c r="G7" i="14"/>
  <c r="F7" i="14"/>
  <c r="E7" i="14"/>
  <c r="D7" i="14"/>
  <c r="C7" i="14"/>
  <c r="B7" i="14"/>
  <c r="A7" i="14"/>
  <c r="J6" i="14"/>
  <c r="I6" i="14"/>
  <c r="H6" i="14"/>
  <c r="G6" i="14"/>
  <c r="F6" i="14"/>
  <c r="E6" i="14"/>
  <c r="D6" i="14"/>
  <c r="C6" i="14"/>
  <c r="B6" i="14"/>
  <c r="A6" i="14"/>
  <c r="J5" i="14"/>
  <c r="I5" i="14"/>
  <c r="H5" i="14"/>
  <c r="H8" i="14" s="1"/>
  <c r="G5" i="14"/>
  <c r="F5" i="14"/>
  <c r="E5" i="14"/>
  <c r="D5" i="14"/>
  <c r="D8" i="14" s="1"/>
  <c r="C5" i="14"/>
  <c r="B5" i="14"/>
  <c r="A5" i="14"/>
  <c r="B4" i="14"/>
  <c r="B8" i="14" s="1"/>
  <c r="J8" i="14" l="1"/>
  <c r="F8" i="14"/>
  <c r="G8" i="14"/>
  <c r="E8" i="14"/>
  <c r="I8" i="14"/>
  <c r="I6" i="16"/>
  <c r="H6" i="16"/>
  <c r="G6" i="16"/>
  <c r="F6" i="16"/>
  <c r="E6" i="16"/>
  <c r="C6" i="16"/>
  <c r="B6" i="16"/>
  <c r="A6" i="16"/>
  <c r="I5" i="16"/>
  <c r="H5" i="16"/>
  <c r="G5" i="16"/>
  <c r="F5" i="16"/>
  <c r="F7" i="16" s="1"/>
  <c r="E5" i="16"/>
  <c r="C5" i="16"/>
  <c r="B5" i="16"/>
  <c r="A5" i="16"/>
  <c r="H7" i="16" l="1"/>
  <c r="E7" i="16"/>
  <c r="I7" i="16"/>
  <c r="G7" i="16"/>
  <c r="B4" i="16" l="1"/>
  <c r="B7" i="16" s="1"/>
  <c r="D6" i="16" l="1"/>
  <c r="D5" i="16" l="1"/>
  <c r="D7" i="16" s="1"/>
  <c r="J6" i="16" l="1"/>
  <c r="J5" i="16" l="1"/>
  <c r="J7" i="16" s="1"/>
  <c r="J26" i="9" l="1"/>
  <c r="J18" i="9"/>
  <c r="J17" i="9"/>
  <c r="J12" i="9"/>
  <c r="J11" i="9"/>
  <c r="J10" i="9"/>
  <c r="D14" i="9"/>
  <c r="J8" i="9"/>
  <c r="J7" i="9"/>
  <c r="J6" i="9"/>
  <c r="J5" i="9"/>
  <c r="J14" i="9" l="1"/>
  <c r="J9" i="9"/>
  <c r="J8" i="12" l="1"/>
  <c r="I8" i="12"/>
  <c r="H8" i="12"/>
  <c r="G8" i="12"/>
  <c r="F8" i="12"/>
  <c r="E8" i="12"/>
  <c r="B8" i="12"/>
  <c r="A2" i="12"/>
  <c r="D8" i="12" l="1"/>
  <c r="J6" i="8" l="1"/>
  <c r="I6" i="8"/>
  <c r="H6" i="8"/>
  <c r="G6" i="8"/>
  <c r="F6" i="8"/>
  <c r="E6" i="8"/>
  <c r="D6" i="8"/>
  <c r="B6" i="8"/>
  <c r="J5" i="8"/>
  <c r="I5" i="8"/>
  <c r="H5" i="8"/>
  <c r="G5" i="8"/>
  <c r="F5" i="8"/>
  <c r="E5" i="8"/>
  <c r="D5" i="8"/>
  <c r="B5" i="8"/>
  <c r="B7" i="8"/>
  <c r="A2" i="8"/>
  <c r="D7" i="8" l="1"/>
  <c r="J6" i="1" l="1"/>
  <c r="I6" i="1"/>
  <c r="H6" i="1"/>
  <c r="G6" i="1"/>
  <c r="F6" i="1"/>
  <c r="E6" i="1"/>
  <c r="D6" i="1"/>
  <c r="C6" i="1"/>
  <c r="B6" i="1"/>
  <c r="A6" i="1"/>
  <c r="J5" i="1"/>
  <c r="I5" i="1"/>
  <c r="H5" i="1"/>
  <c r="G5" i="1"/>
  <c r="F5" i="1"/>
  <c r="E5" i="1"/>
  <c r="D5" i="1"/>
  <c r="C5" i="1"/>
  <c r="B5" i="1"/>
  <c r="A5" i="1"/>
  <c r="B7" i="1"/>
  <c r="D7" i="1" l="1"/>
  <c r="D16" i="9" l="1"/>
  <c r="J16" i="9" s="1"/>
  <c r="J20" i="9" s="1"/>
  <c r="J7" i="1"/>
  <c r="D20" i="9" l="1"/>
  <c r="D22" i="9" s="1"/>
  <c r="C21" i="21" s="1"/>
  <c r="E21" i="21" s="1"/>
  <c r="E23" i="21" s="1"/>
  <c r="D25" i="9" s="1"/>
  <c r="D28" i="9" l="1"/>
  <c r="D32" i="9" s="1"/>
  <c r="J22" i="9"/>
  <c r="J25" i="9" l="1"/>
  <c r="J28" i="9"/>
  <c r="J32" i="9" s="1"/>
</calcChain>
</file>

<file path=xl/sharedStrings.xml><?xml version="1.0" encoding="utf-8"?>
<sst xmlns="http://schemas.openxmlformats.org/spreadsheetml/2006/main" count="410" uniqueCount="90">
  <si>
    <t xml:space="preserve">BUDGET HEADINGS DESCRIPTION </t>
  </si>
  <si>
    <t>Total budget 2016</t>
  </si>
  <si>
    <t>PID No</t>
  </si>
  <si>
    <t>Total Distribution 
to Earmarked Projects</t>
  </si>
  <si>
    <t>To be covered by non earmarked funds</t>
  </si>
  <si>
    <t>USD</t>
  </si>
  <si>
    <t>Secured or unsecured funding</t>
  </si>
  <si>
    <t>Secured</t>
  </si>
  <si>
    <t>Unsecured</t>
  </si>
  <si>
    <t>Task</t>
  </si>
  <si>
    <t>Total</t>
  </si>
  <si>
    <t>HEALTH BILEL</t>
  </si>
  <si>
    <t>HEALTH ZALINGEI</t>
  </si>
  <si>
    <t>TOTAL HEALTH</t>
  </si>
  <si>
    <t>Livelihood Darfur</t>
  </si>
  <si>
    <t>TOTAL DARFUR LIVELIHOOD</t>
  </si>
  <si>
    <t>TOTAL</t>
  </si>
  <si>
    <t>TOTAL NUTRITION DARFUR 2016</t>
  </si>
  <si>
    <t>ODCB</t>
  </si>
  <si>
    <t>ODCB DARFUR</t>
  </si>
  <si>
    <t>WASH</t>
  </si>
  <si>
    <t>WASH BILEL</t>
  </si>
  <si>
    <t>WASH ZALINGEI</t>
  </si>
  <si>
    <t>WASH GARSILLA</t>
  </si>
  <si>
    <t>TOTAL WASH DARFUR</t>
  </si>
  <si>
    <t>ADMIN NYALA</t>
  </si>
  <si>
    <t>ADMIN ZALINGEI</t>
  </si>
  <si>
    <t>TOTAL BUDGET 2016</t>
  </si>
  <si>
    <t>FINANCE</t>
  </si>
  <si>
    <t>Total N - Personell Nyala</t>
  </si>
  <si>
    <t>Total N - Office Running Costs Nyala</t>
  </si>
  <si>
    <t>Total N - Logistics &amp; transport costs</t>
  </si>
  <si>
    <t>A</t>
  </si>
  <si>
    <t>TOTAL PROGRAMME COST</t>
  </si>
  <si>
    <t>KHARTOUM OFFICE SUPPORT</t>
  </si>
  <si>
    <t>B</t>
  </si>
  <si>
    <t>TOTAL SUPPORT COST</t>
  </si>
  <si>
    <t>C</t>
  </si>
  <si>
    <t>TOTAL DIRECT COSTS (A+B)</t>
  </si>
  <si>
    <t>NETWORK COSTS</t>
  </si>
  <si>
    <t>PARTNER COSTS</t>
  </si>
  <si>
    <t>D</t>
  </si>
  <si>
    <t>TOTAL INDIRECT COSTS</t>
  </si>
  <si>
    <t>ERRADA NATIONAL OFFICE SUPPORT</t>
  </si>
  <si>
    <t>Education</t>
  </si>
  <si>
    <t>Livelihood</t>
  </si>
  <si>
    <t>Nyala Support</t>
  </si>
  <si>
    <t>Annual Office costs</t>
  </si>
  <si>
    <t>SDG</t>
  </si>
  <si>
    <t>Rate</t>
  </si>
  <si>
    <t>Indirect Cost 5%</t>
  </si>
  <si>
    <t>Indirect Costs</t>
  </si>
  <si>
    <t>Indirect Costs (GBP 95,000)</t>
  </si>
  <si>
    <t>(Oanda.com)</t>
  </si>
  <si>
    <t>HEALTH</t>
  </si>
  <si>
    <t>PROGRAM BUDGET - DARFUR</t>
  </si>
  <si>
    <t xml:space="preserve">SUPPORT COST </t>
  </si>
  <si>
    <t>NUTRITION</t>
  </si>
  <si>
    <t>EPRU</t>
  </si>
  <si>
    <t>LIVELIHOOD</t>
  </si>
  <si>
    <t>EDUCATION</t>
  </si>
  <si>
    <t>PROGRAM SUPPORT - M&amp;E</t>
  </si>
  <si>
    <t>ERRADA NYALA SUPPORT</t>
  </si>
  <si>
    <t>GIFTS IN KIND - 2016</t>
  </si>
  <si>
    <t>1. EPRU</t>
  </si>
  <si>
    <t>Item</t>
  </si>
  <si>
    <t>No. of Items</t>
  </si>
  <si>
    <t>Unit Cost (US$)</t>
  </si>
  <si>
    <t>Total Cost</t>
  </si>
  <si>
    <t>Plastic Sheets</t>
  </si>
  <si>
    <t>Plastic Mats</t>
  </si>
  <si>
    <t>Cooking Set</t>
  </si>
  <si>
    <t>Blanket</t>
  </si>
  <si>
    <t>Jerrican</t>
  </si>
  <si>
    <t>Unit Cost (SDG)</t>
  </si>
  <si>
    <t>Total GIKs (US$)</t>
  </si>
  <si>
    <t>350046-3</t>
  </si>
  <si>
    <t>350046-1</t>
  </si>
  <si>
    <t>350046-2</t>
  </si>
  <si>
    <t>350046-4</t>
  </si>
  <si>
    <t>2015 CHF 2nd WASH</t>
  </si>
  <si>
    <t>2015 CHF, 2nd Nutrition</t>
  </si>
  <si>
    <t>2015 2nd CHF WASH</t>
  </si>
  <si>
    <t>2015 2nd CHF Nutrition</t>
  </si>
  <si>
    <t>2015 CHF, 2ND</t>
  </si>
  <si>
    <t>2015 CHF, 2nd EPRU</t>
  </si>
  <si>
    <t>FAO</t>
  </si>
  <si>
    <t>Total Network Cost</t>
  </si>
  <si>
    <t>ACT</t>
  </si>
  <si>
    <t xml:space="preserve">CAFOD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</si>
</sst>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_ * #,##0_ ;_ * \-#,##0_ ;_ * &quot;-&quot;??_ ;_ @_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C00000"/>
      </top>
      <bottom style="double">
        <color rgb="FFC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19">
    <xf numFmtId="0" fontId="0" fillId="0" borderId="0" xfId="0"/>
    <xf numFmtId="0" fontId="3" fillId="2" borderId="1" xfId="0" applyFont="1" applyFill="1" applyBorder="1" applyAlignment="1">
      <alignment horizontal="right"/>
    </xf>
    <xf numFmtId="0" fontId="4" fillId="2" borderId="1" xfId="1" applyNumberFormat="1" applyFont="1" applyFill="1" applyBorder="1" applyAlignment="1">
      <alignment horizontal="center" wrapText="1"/>
    </xf>
    <xf numFmtId="164" fontId="4" fillId="2" borderId="1" xfId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164" fontId="4" fillId="2" borderId="6" xfId="1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0" borderId="0" xfId="0" applyFont="1"/>
    <xf numFmtId="0" fontId="4" fillId="3" borderId="7" xfId="0" applyFont="1" applyFill="1" applyBorder="1" applyAlignment="1"/>
    <xf numFmtId="0" fontId="4" fillId="0" borderId="7" xfId="0" applyFont="1" applyBorder="1" applyAlignment="1"/>
    <xf numFmtId="0" fontId="5" fillId="0" borderId="0" xfId="0" applyFont="1"/>
    <xf numFmtId="0" fontId="4" fillId="3" borderId="0" xfId="0" applyFont="1" applyFill="1"/>
    <xf numFmtId="0" fontId="4" fillId="0" borderId="8" xfId="0" applyFont="1" applyBorder="1"/>
    <xf numFmtId="2" fontId="4" fillId="3" borderId="0" xfId="0" applyNumberFormat="1" applyFont="1" applyFill="1"/>
    <xf numFmtId="165" fontId="5" fillId="0" borderId="0" xfId="1" applyNumberFormat="1" applyFont="1"/>
    <xf numFmtId="165" fontId="4" fillId="0" borderId="8" xfId="0" applyNumberFormat="1" applyFont="1" applyBorder="1"/>
    <xf numFmtId="165" fontId="4" fillId="3" borderId="0" xfId="1" applyNumberFormat="1" applyFont="1" applyFill="1"/>
    <xf numFmtId="3" fontId="5" fillId="0" borderId="0" xfId="0" applyNumberFormat="1" applyFont="1"/>
    <xf numFmtId="3" fontId="4" fillId="0" borderId="9" xfId="0" applyNumberFormat="1" applyFont="1" applyBorder="1"/>
    <xf numFmtId="3" fontId="6" fillId="0" borderId="8" xfId="0" applyNumberFormat="1" applyFont="1" applyBorder="1"/>
    <xf numFmtId="0" fontId="3" fillId="4" borderId="1" xfId="0" applyFont="1" applyFill="1" applyBorder="1" applyAlignment="1">
      <alignment horizontal="right"/>
    </xf>
    <xf numFmtId="0" fontId="4" fillId="4" borderId="1" xfId="1" applyNumberFormat="1" applyFont="1" applyFill="1" applyBorder="1" applyAlignment="1">
      <alignment horizontal="center" wrapText="1"/>
    </xf>
    <xf numFmtId="164" fontId="4" fillId="4" borderId="1" xfId="1" applyFont="1" applyFill="1" applyBorder="1" applyAlignment="1">
      <alignment horizontal="center" wrapText="1"/>
    </xf>
    <xf numFmtId="164" fontId="4" fillId="4" borderId="6" xfId="1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4" fillId="4" borderId="5" xfId="0" applyFont="1" applyFill="1" applyBorder="1" applyAlignment="1">
      <alignment horizontal="left" wrapText="1"/>
    </xf>
    <xf numFmtId="0" fontId="4" fillId="4" borderId="0" xfId="0" applyFont="1" applyFill="1"/>
    <xf numFmtId="0" fontId="5" fillId="4" borderId="0" xfId="0" applyFont="1" applyFill="1"/>
    <xf numFmtId="165" fontId="4" fillId="0" borderId="0" xfId="1" applyNumberFormat="1" applyFont="1"/>
    <xf numFmtId="0" fontId="6" fillId="0" borderId="0" xfId="0" applyFont="1"/>
    <xf numFmtId="165" fontId="7" fillId="5" borderId="10" xfId="0" applyNumberFormat="1" applyFont="1" applyFill="1" applyBorder="1"/>
    <xf numFmtId="165" fontId="6" fillId="0" borderId="10" xfId="0" applyNumberFormat="1" applyFont="1" applyBorder="1"/>
    <xf numFmtId="0" fontId="4" fillId="0" borderId="0" xfId="0" applyFont="1" applyBorder="1"/>
    <xf numFmtId="0" fontId="5" fillId="0" borderId="9" xfId="0" applyFont="1" applyBorder="1"/>
    <xf numFmtId="3" fontId="4" fillId="0" borderId="8" xfId="0" applyNumberFormat="1" applyFont="1" applyBorder="1"/>
    <xf numFmtId="0" fontId="4" fillId="0" borderId="0" xfId="0" applyFont="1" applyAlignment="1">
      <alignment horizontal="center"/>
    </xf>
    <xf numFmtId="0" fontId="4" fillId="6" borderId="4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vertical="top" wrapText="1"/>
    </xf>
    <xf numFmtId="0" fontId="8" fillId="0" borderId="0" xfId="0" applyFont="1"/>
    <xf numFmtId="0" fontId="3" fillId="3" borderId="0" xfId="0" applyFont="1" applyFill="1" applyBorder="1" applyAlignment="1">
      <alignment horizontal="left"/>
    </xf>
    <xf numFmtId="165" fontId="4" fillId="0" borderId="9" xfId="1" applyNumberFormat="1" applyFont="1" applyBorder="1"/>
    <xf numFmtId="165" fontId="4" fillId="0" borderId="9" xfId="0" applyNumberFormat="1" applyFont="1" applyBorder="1"/>
    <xf numFmtId="165" fontId="4" fillId="0" borderId="10" xfId="0" applyNumberFormat="1" applyFont="1" applyBorder="1"/>
    <xf numFmtId="0" fontId="2" fillId="0" borderId="0" xfId="0" applyFont="1"/>
    <xf numFmtId="165" fontId="4" fillId="0" borderId="8" xfId="1" applyNumberFormat="1" applyFont="1" applyBorder="1"/>
    <xf numFmtId="0" fontId="3" fillId="7" borderId="1" xfId="0" applyFont="1" applyFill="1" applyBorder="1" applyAlignment="1">
      <alignment horizontal="right"/>
    </xf>
    <xf numFmtId="0" fontId="4" fillId="7" borderId="1" xfId="1" applyNumberFormat="1" applyFont="1" applyFill="1" applyBorder="1" applyAlignment="1">
      <alignment horizontal="center" wrapText="1"/>
    </xf>
    <xf numFmtId="164" fontId="4" fillId="7" borderId="1" xfId="1" applyFont="1" applyFill="1" applyBorder="1" applyAlignment="1">
      <alignment horizontal="center" wrapText="1"/>
    </xf>
    <xf numFmtId="0" fontId="3" fillId="7" borderId="4" xfId="0" applyFont="1" applyFill="1" applyBorder="1" applyAlignment="1">
      <alignment horizontal="right"/>
    </xf>
    <xf numFmtId="0" fontId="4" fillId="7" borderId="4" xfId="0" applyFont="1" applyFill="1" applyBorder="1" applyAlignment="1">
      <alignment horizontal="left" wrapText="1"/>
    </xf>
    <xf numFmtId="0" fontId="4" fillId="7" borderId="5" xfId="0" applyFont="1" applyFill="1" applyBorder="1" applyAlignment="1">
      <alignment horizontal="left" wrapText="1"/>
    </xf>
    <xf numFmtId="164" fontId="4" fillId="7" borderId="6" xfId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left"/>
    </xf>
    <xf numFmtId="0" fontId="4" fillId="7" borderId="0" xfId="0" applyFont="1" applyFill="1" applyBorder="1" applyAlignment="1">
      <alignment horizontal="left" wrapText="1"/>
    </xf>
    <xf numFmtId="0" fontId="0" fillId="4" borderId="0" xfId="0" applyFill="1"/>
    <xf numFmtId="166" fontId="4" fillId="4" borderId="0" xfId="1" applyNumberFormat="1" applyFont="1" applyFill="1" applyBorder="1"/>
    <xf numFmtId="0" fontId="2" fillId="8" borderId="0" xfId="0" applyFont="1" applyFill="1"/>
    <xf numFmtId="0" fontId="2" fillId="8" borderId="0" xfId="0" applyFont="1" applyFill="1" applyBorder="1"/>
    <xf numFmtId="166" fontId="2" fillId="8" borderId="11" xfId="0" applyNumberFormat="1" applyFont="1" applyFill="1" applyBorder="1"/>
    <xf numFmtId="164" fontId="0" fillId="0" borderId="0" xfId="0" applyNumberFormat="1"/>
    <xf numFmtId="164" fontId="5" fillId="0" borderId="0" xfId="0" applyNumberFormat="1" applyFont="1"/>
    <xf numFmtId="0" fontId="2" fillId="4" borderId="0" xfId="0" applyFont="1" applyFill="1"/>
    <xf numFmtId="0" fontId="0" fillId="4" borderId="0" xfId="0" applyFill="1" applyBorder="1"/>
    <xf numFmtId="0" fontId="4" fillId="4" borderId="0" xfId="0" applyFont="1" applyFill="1" applyBorder="1"/>
    <xf numFmtId="0" fontId="0" fillId="8" borderId="0" xfId="0" applyFill="1"/>
    <xf numFmtId="166" fontId="4" fillId="8" borderId="0" xfId="1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Border="1" applyAlignment="1"/>
    <xf numFmtId="0" fontId="4" fillId="0" borderId="0" xfId="0" applyFont="1" applyFill="1" applyBorder="1" applyAlignment="1"/>
    <xf numFmtId="3" fontId="5" fillId="0" borderId="0" xfId="0" applyNumberFormat="1" applyFont="1" applyFill="1"/>
    <xf numFmtId="165" fontId="0" fillId="0" borderId="0" xfId="1" applyNumberFormat="1" applyFont="1"/>
    <xf numFmtId="166" fontId="0" fillId="0" borderId="0" xfId="0" applyNumberFormat="1"/>
    <xf numFmtId="165" fontId="2" fillId="0" borderId="0" xfId="1" applyNumberFormat="1" applyFont="1"/>
    <xf numFmtId="165" fontId="0" fillId="0" borderId="0" xfId="0" applyNumberFormat="1"/>
    <xf numFmtId="166" fontId="2" fillId="0" borderId="0" xfId="0" applyNumberFormat="1" applyFont="1"/>
    <xf numFmtId="9" fontId="0" fillId="0" borderId="0" xfId="2" applyFont="1"/>
    <xf numFmtId="43" fontId="4" fillId="8" borderId="0" xfId="1" applyNumberFormat="1" applyFont="1" applyFill="1" applyBorder="1"/>
    <xf numFmtId="43" fontId="0" fillId="0" borderId="0" xfId="0" applyNumberFormat="1"/>
    <xf numFmtId="9" fontId="4" fillId="4" borderId="0" xfId="2" applyFont="1" applyFill="1" applyBorder="1"/>
    <xf numFmtId="0" fontId="2" fillId="4" borderId="0" xfId="0" applyFont="1" applyFill="1" applyBorder="1"/>
    <xf numFmtId="0" fontId="9" fillId="4" borderId="0" xfId="0" applyFont="1" applyFill="1"/>
    <xf numFmtId="0" fontId="9" fillId="4" borderId="0" xfId="0" applyFont="1" applyFill="1" applyBorder="1"/>
    <xf numFmtId="1" fontId="5" fillId="0" borderId="0" xfId="0" applyNumberFormat="1" applyFont="1"/>
    <xf numFmtId="1" fontId="4" fillId="0" borderId="8" xfId="0" applyNumberFormat="1" applyFont="1" applyBorder="1"/>
    <xf numFmtId="3" fontId="5" fillId="0" borderId="0" xfId="0" applyNumberFormat="1" applyFont="1" applyFill="1" applyBorder="1" applyAlignment="1"/>
    <xf numFmtId="165" fontId="5" fillId="0" borderId="0" xfId="0" applyNumberFormat="1" applyFont="1"/>
    <xf numFmtId="166" fontId="0" fillId="0" borderId="0" xfId="1" applyNumberFormat="1" applyFont="1"/>
    <xf numFmtId="3" fontId="0" fillId="0" borderId="0" xfId="0" applyNumberFormat="1"/>
    <xf numFmtId="166" fontId="2" fillId="0" borderId="0" xfId="1" applyNumberFormat="1" applyFont="1"/>
    <xf numFmtId="3" fontId="2" fillId="0" borderId="0" xfId="0" applyNumberFormat="1" applyFont="1"/>
    <xf numFmtId="0" fontId="0" fillId="0" borderId="0" xfId="0" applyAlignment="1">
      <alignment horizontal="center"/>
    </xf>
    <xf numFmtId="0" fontId="10" fillId="0" borderId="0" xfId="0" applyFont="1"/>
    <xf numFmtId="0" fontId="12" fillId="4" borderId="0" xfId="3" applyFont="1" applyFill="1" applyBorder="1"/>
    <xf numFmtId="0" fontId="12" fillId="4" borderId="0" xfId="3" quotePrefix="1" applyFont="1" applyFill="1" applyBorder="1"/>
    <xf numFmtId="165" fontId="4" fillId="8" borderId="0" xfId="1" applyNumberFormat="1" applyFont="1" applyFill="1" applyBorder="1"/>
    <xf numFmtId="0" fontId="13" fillId="4" borderId="0" xfId="3" applyFont="1" applyFill="1" applyBorder="1"/>
    <xf numFmtId="166" fontId="5" fillId="8" borderId="0" xfId="1" applyNumberFormat="1" applyFont="1" applyFill="1" applyBorder="1"/>
    <xf numFmtId="1" fontId="4" fillId="2" borderId="1" xfId="1" applyNumberFormat="1" applyFont="1" applyFill="1" applyBorder="1" applyAlignment="1">
      <alignment horizontal="center" wrapText="1"/>
    </xf>
    <xf numFmtId="1" fontId="4" fillId="4" borderId="1" xfId="1" applyNumberFormat="1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left" wrapText="1"/>
    </xf>
    <xf numFmtId="0" fontId="4" fillId="7" borderId="3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left" wrapText="1"/>
    </xf>
    <xf numFmtId="0" fontId="4" fillId="4" borderId="2" xfId="0" applyFont="1" applyFill="1" applyBorder="1" applyAlignment="1">
      <alignment horizontal="center" wrapText="1"/>
    </xf>
    <xf numFmtId="0" fontId="4" fillId="4" borderId="9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7" xfId="0" applyNumberFormat="1" applyFont="1" applyFill="1" applyBorder="1" applyAlignment="1">
      <alignment horizontal="left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E6E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Health/2016%20Appeal%20Budget%20Health%20Darfur%20with%20consol%2018.12.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Finance/2016%20Appeal%20Budget%20Finance%20with%20consol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AppData/Local/Microsoft/Windows/Temporary%20Internet%20Files/Content.Outlook/C35215J7/2016%20Appeal%20Budget%20Admin-%20Nyala%20with%20consol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AppData/Local/Microsoft/Windows/Temporary%20Internet%20Files/Content.Outlook/C35215J7/2016%20Appeal%20Budget%20Zalingei%20Office%20ADM%20with%20conso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Support/2016%20Appeal%20Budget%20HSO%20with%20conso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Errada/2016%20Appeal%20Budget%20Errada%20with%20conso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Nutrition/2016%20Appeal%20Budget%20Nutrition%20Darfur%20with%20consol%2018.12.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WASH/2016%20Appeal%20Budget%20WASH%20Darfur%20with%20consol%2018.12.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EPRU/2016%20Appeal%20Budget%20EPRU%20Darfur%20with%20consol%2018.12.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Livelihoods/2016%20Appeal%20Budget%20Livelihood%20Darfur%20with%20consol%2018.12.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Finance/2016%20Appeal%20Budget%20Education%20with%20conso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Support/2016%20Appeal%20Budget%20Program%20Support%20with%20conso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ODCB/2016%20Appeal%20Budget%20ODCB%20Darfur%20with%20consol%2018.12.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CA-DAR-Finance/Documents/2015/Appeal%202016/Support/2016%20Appeal%20Budget%20CFM%20with%20cons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Old format Health Budget"/>
      <sheetName val="INPUT to total"/>
      <sheetName val="Budget and Finance Plan"/>
      <sheetName val="Notes"/>
      <sheetName val=" CoA Maconomy"/>
      <sheetName val="Tasks"/>
      <sheetName val="Consolidation"/>
      <sheetName val="Sheet1"/>
    </sheetNames>
    <sheetDataSet>
      <sheetData sheetId="0"/>
      <sheetData sheetId="1"/>
      <sheetData sheetId="2"/>
      <sheetData sheetId="3">
        <row r="9">
          <cell r="D9" t="str">
            <v>Total budget 2016</v>
          </cell>
          <cell r="F9" t="str">
            <v>PID No</v>
          </cell>
          <cell r="G9" t="str">
            <v>PID No</v>
          </cell>
          <cell r="H9" t="str">
            <v>PID No</v>
          </cell>
          <cell r="I9" t="str">
            <v>Total Distribution 
to Earmarked Projects</v>
          </cell>
          <cell r="J9" t="str">
            <v>To be covered by non earmarked funds</v>
          </cell>
        </row>
        <row r="10">
          <cell r="D10" t="str">
            <v>USD</v>
          </cell>
          <cell r="E10" t="str">
            <v>USD</v>
          </cell>
          <cell r="F10" t="str">
            <v>USD</v>
          </cell>
          <cell r="G10" t="str">
            <v>USD</v>
          </cell>
          <cell r="H10" t="str">
            <v>USD</v>
          </cell>
          <cell r="I10" t="str">
            <v>USD</v>
          </cell>
          <cell r="J10" t="str">
            <v>USD</v>
          </cell>
        </row>
        <row r="16">
          <cell r="A16">
            <v>101</v>
          </cell>
          <cell r="B16" t="str">
            <v>Total B - Drug supply</v>
          </cell>
          <cell r="C16">
            <v>0</v>
          </cell>
          <cell r="D16">
            <v>10000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10000</v>
          </cell>
        </row>
        <row r="18">
          <cell r="A18">
            <v>120</v>
          </cell>
        </row>
        <row r="21">
          <cell r="B21" t="str">
            <v>Total B - Medical Equipoment</v>
          </cell>
          <cell r="C21">
            <v>0</v>
          </cell>
          <cell r="D21">
            <v>2500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2500</v>
          </cell>
        </row>
        <row r="23">
          <cell r="A23">
            <v>127</v>
          </cell>
        </row>
        <row r="25">
          <cell r="B25" t="str">
            <v>Total B - Construction</v>
          </cell>
          <cell r="C25">
            <v>0</v>
          </cell>
          <cell r="D25">
            <v>10000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10000</v>
          </cell>
        </row>
        <row r="26">
          <cell r="A26">
            <v>151</v>
          </cell>
        </row>
        <row r="34">
          <cell r="B34" t="str">
            <v>Total  B - Health Community Services</v>
          </cell>
          <cell r="D34">
            <v>8600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8600</v>
          </cell>
        </row>
        <row r="35">
          <cell r="A35">
            <v>152</v>
          </cell>
        </row>
        <row r="38">
          <cell r="B38" t="str">
            <v>Total B - Capacity Development</v>
          </cell>
          <cell r="C38">
            <v>0</v>
          </cell>
          <cell r="D38">
            <v>5000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5000</v>
          </cell>
        </row>
        <row r="39">
          <cell r="A39">
            <v>155</v>
          </cell>
        </row>
        <row r="43">
          <cell r="B43" t="str">
            <v>Total B - Office Running</v>
          </cell>
          <cell r="C43">
            <v>0</v>
          </cell>
          <cell r="D43">
            <v>17028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17028</v>
          </cell>
        </row>
        <row r="44">
          <cell r="A44">
            <v>153</v>
          </cell>
        </row>
        <row r="52">
          <cell r="B52" t="str">
            <v>Total B - Personell</v>
          </cell>
          <cell r="C52">
            <v>0</v>
          </cell>
          <cell r="D52">
            <v>31988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31988</v>
          </cell>
        </row>
        <row r="53">
          <cell r="A53">
            <v>159</v>
          </cell>
        </row>
        <row r="56">
          <cell r="B56" t="str">
            <v>Total B - SMoH</v>
          </cell>
          <cell r="C56">
            <v>0</v>
          </cell>
          <cell r="D56">
            <v>1500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1500</v>
          </cell>
        </row>
        <row r="57">
          <cell r="B57" t="str">
            <v>B - HIV/AIDS activities</v>
          </cell>
          <cell r="C57">
            <v>0</v>
          </cell>
        </row>
        <row r="59">
          <cell r="A59">
            <v>160</v>
          </cell>
          <cell r="D59">
            <v>1500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1500</v>
          </cell>
        </row>
        <row r="62">
          <cell r="A62">
            <v>161</v>
          </cell>
          <cell r="B62" t="str">
            <v>Total B - Monitoring &amp; Evaluation</v>
          </cell>
          <cell r="C62">
            <v>0</v>
          </cell>
          <cell r="D62">
            <v>1500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1500</v>
          </cell>
        </row>
        <row r="63">
          <cell r="C63" t="str">
            <v>TOTAL Health Bilel</v>
          </cell>
        </row>
        <row r="71">
          <cell r="B71" t="str">
            <v>Total Z - Drug supply</v>
          </cell>
          <cell r="C71">
            <v>0</v>
          </cell>
          <cell r="D71">
            <v>40000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40000</v>
          </cell>
        </row>
        <row r="75">
          <cell r="B75" t="str">
            <v>Total Z - Medical Equipment</v>
          </cell>
          <cell r="C75">
            <v>0</v>
          </cell>
          <cell r="D75">
            <v>4500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4500</v>
          </cell>
        </row>
        <row r="78">
          <cell r="B78" t="str">
            <v>Total Z - Construction</v>
          </cell>
          <cell r="C78">
            <v>0</v>
          </cell>
          <cell r="D78">
            <v>8000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8000</v>
          </cell>
        </row>
        <row r="87">
          <cell r="B87" t="str">
            <v>Total  Z - Health Community Services</v>
          </cell>
          <cell r="D87">
            <v>21500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21500</v>
          </cell>
        </row>
        <row r="91">
          <cell r="B91" t="str">
            <v>Total Z - Capacity Development</v>
          </cell>
          <cell r="C91">
            <v>0</v>
          </cell>
          <cell r="D91">
            <v>12000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12000</v>
          </cell>
        </row>
        <row r="100">
          <cell r="B100" t="str">
            <v>Total Z - Personell</v>
          </cell>
          <cell r="C100">
            <v>0</v>
          </cell>
          <cell r="D100">
            <v>85769.088000000003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85769.088000000003</v>
          </cell>
        </row>
        <row r="104">
          <cell r="B104" t="str">
            <v>Total Z - Office Running</v>
          </cell>
          <cell r="C104">
            <v>0</v>
          </cell>
          <cell r="D104">
            <v>5400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5400</v>
          </cell>
        </row>
        <row r="108">
          <cell r="B108" t="str">
            <v>Total Z - Vehicle Rental</v>
          </cell>
          <cell r="C108">
            <v>0</v>
          </cell>
          <cell r="D108">
            <v>13628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13628</v>
          </cell>
        </row>
        <row r="112">
          <cell r="A112">
            <v>162</v>
          </cell>
          <cell r="B112" t="str">
            <v>Total Z - SMoH Activities</v>
          </cell>
          <cell r="C112">
            <v>0</v>
          </cell>
          <cell r="D112">
            <v>5000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5000</v>
          </cell>
        </row>
        <row r="114"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2000</v>
          </cell>
        </row>
        <row r="115">
          <cell r="A115">
            <v>163</v>
          </cell>
          <cell r="B115" t="str">
            <v>Total Z - HIV/AIDS activities</v>
          </cell>
          <cell r="C115">
            <v>0</v>
          </cell>
          <cell r="D115">
            <v>2000</v>
          </cell>
        </row>
        <row r="117"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2000</v>
          </cell>
        </row>
        <row r="118">
          <cell r="A118">
            <v>164</v>
          </cell>
          <cell r="B118" t="str">
            <v>Total Z - Monitoring &amp; Evaluation</v>
          </cell>
          <cell r="C118">
            <v>0</v>
          </cell>
          <cell r="D118">
            <v>2000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2016 Navision Budget"/>
      <sheetName val="Tasks"/>
      <sheetName val="Sheet1"/>
    </sheetNames>
    <sheetDataSet>
      <sheetData sheetId="0"/>
      <sheetData sheetId="1"/>
      <sheetData sheetId="2">
        <row r="13">
          <cell r="C13" t="str">
            <v>Finance Nyala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A23">
            <v>900</v>
          </cell>
          <cell r="B23" t="str">
            <v>Total N - Personell Nyala</v>
          </cell>
          <cell r="D23">
            <v>139491.20000000001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139491.20000000001</v>
          </cell>
        </row>
        <row r="39">
          <cell r="A39">
            <v>926</v>
          </cell>
          <cell r="B39" t="str">
            <v>Total N - Office Running Costs Nyala</v>
          </cell>
          <cell r="D39">
            <v>47225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47225</v>
          </cell>
        </row>
        <row r="43">
          <cell r="A43">
            <v>989</v>
          </cell>
          <cell r="B43" t="str">
            <v>Total N - International Steering Comm. Costs (Board Meeting) incl travel &amp; accom.</v>
          </cell>
          <cell r="D43">
            <v>20000</v>
          </cell>
          <cell r="J43">
            <v>20000</v>
          </cell>
        </row>
        <row r="47">
          <cell r="A47">
            <v>990</v>
          </cell>
          <cell r="B47" t="str">
            <v>Total N - National Coordinating Group Cost incl travel &amp; accom.</v>
          </cell>
          <cell r="D47">
            <v>2820</v>
          </cell>
          <cell r="J47">
            <v>2820</v>
          </cell>
        </row>
        <row r="51">
          <cell r="A51">
            <v>758</v>
          </cell>
          <cell r="B51" t="str">
            <v>Total N - Learning and Reviews</v>
          </cell>
          <cell r="D51">
            <v>20000</v>
          </cell>
          <cell r="J51">
            <v>20000</v>
          </cell>
        </row>
        <row r="55">
          <cell r="A55">
            <v>751</v>
          </cell>
          <cell r="B55" t="str">
            <v>Total N - Media Awareness</v>
          </cell>
          <cell r="D55">
            <v>15000</v>
          </cell>
          <cell r="J55">
            <v>15000</v>
          </cell>
        </row>
        <row r="60">
          <cell r="A60">
            <v>752</v>
          </cell>
          <cell r="B60" t="str">
            <v>Total N - Audit and other Professional fees</v>
          </cell>
          <cell r="D60">
            <v>32250</v>
          </cell>
          <cell r="J60">
            <v>32250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Nyala Admin"/>
      <sheetName val="Budget and Finance Plan"/>
      <sheetName val="Consolidation"/>
      <sheetName val="Notes"/>
      <sheetName val=" CoA Maconomy"/>
      <sheetName val="Tasks"/>
      <sheetName val="Sheet1"/>
    </sheetNames>
    <sheetDataSet>
      <sheetData sheetId="0"/>
      <sheetData sheetId="1"/>
      <sheetData sheetId="2"/>
      <sheetData sheetId="3">
        <row r="29">
          <cell r="A29">
            <v>900</v>
          </cell>
          <cell r="B29" t="str">
            <v>Total N - Personell Nyala</v>
          </cell>
          <cell r="C29">
            <v>0</v>
          </cell>
          <cell r="D29">
            <v>152730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152730</v>
          </cell>
        </row>
        <row r="54">
          <cell r="A54">
            <v>926</v>
          </cell>
          <cell r="B54" t="str">
            <v>Total N - Office Running Costs Nyala</v>
          </cell>
          <cell r="C54">
            <v>0</v>
          </cell>
          <cell r="D54">
            <v>93016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93016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Sheet3"/>
      <sheetName val="Zalingei Office"/>
      <sheetName val="Budget and Finance Plan"/>
      <sheetName val="Notes"/>
      <sheetName val=" CoA Maconomy"/>
      <sheetName val="Tasks"/>
      <sheetName val="Consolidation"/>
      <sheetName val="Sheet1"/>
    </sheetNames>
    <sheetDataSet>
      <sheetData sheetId="0"/>
      <sheetData sheetId="1"/>
      <sheetData sheetId="2"/>
      <sheetData sheetId="3"/>
      <sheetData sheetId="4">
        <row r="10">
          <cell r="A10" t="str">
            <v>ADMIN Darfur</v>
          </cell>
        </row>
        <row r="29">
          <cell r="B29" t="str">
            <v xml:space="preserve">Total Z - Personell </v>
          </cell>
          <cell r="D29">
            <v>258604.09199999998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258604.09199999998</v>
          </cell>
        </row>
        <row r="57">
          <cell r="B57" t="str">
            <v>Total Z - Office Running Costs Z</v>
          </cell>
          <cell r="D57">
            <v>83916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83916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2016 Navision Budget"/>
      <sheetName val="Navision Budget"/>
      <sheetName val="Tasks"/>
      <sheetName val="Sheet1"/>
    </sheetNames>
    <sheetDataSet>
      <sheetData sheetId="0" refreshError="1"/>
      <sheetData sheetId="1" refreshError="1"/>
      <sheetData sheetId="2">
        <row r="13">
          <cell r="C13" t="str">
            <v>HSO Nyala</v>
          </cell>
        </row>
        <row r="24">
          <cell r="A24">
            <v>900</v>
          </cell>
          <cell r="B24" t="str">
            <v>Total N - Personell Nyala</v>
          </cell>
          <cell r="D24">
            <v>118381.28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118381.28</v>
          </cell>
        </row>
        <row r="36">
          <cell r="A36">
            <v>926</v>
          </cell>
          <cell r="B36" t="str">
            <v>Total N - Office Running Costs Nyala</v>
          </cell>
          <cell r="D36">
            <v>7976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7976</v>
          </cell>
        </row>
        <row r="37">
          <cell r="A37">
            <v>943</v>
          </cell>
          <cell r="B37" t="str">
            <v>N - Logistics &amp; transport costs</v>
          </cell>
        </row>
        <row r="43">
          <cell r="D43">
            <v>2700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2700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Sheet2"/>
      <sheetName val="Tasks"/>
      <sheetName val="Sheet1"/>
    </sheetNames>
    <sheetDataSet>
      <sheetData sheetId="0"/>
      <sheetData sheetId="1"/>
      <sheetData sheetId="2">
        <row r="13">
          <cell r="C13" t="str">
            <v>ERRADA Nyala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3">
          <cell r="A23">
            <v>900</v>
          </cell>
          <cell r="B23" t="str">
            <v>Total N - Personell Nyala</v>
          </cell>
          <cell r="D23">
            <v>92234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92234</v>
          </cell>
        </row>
        <row r="39">
          <cell r="A39">
            <v>926</v>
          </cell>
          <cell r="B39" t="str">
            <v>Total N - Office Running Costs Nyala</v>
          </cell>
          <cell r="D39">
            <v>11304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11304</v>
          </cell>
        </row>
        <row r="43">
          <cell r="A43">
            <v>989</v>
          </cell>
          <cell r="B43" t="str">
            <v>Total N - International Steering Comm. Costs (Board Meeting) incl travel &amp; accom.</v>
          </cell>
          <cell r="C43">
            <v>0</v>
          </cell>
          <cell r="D43">
            <v>100</v>
          </cell>
          <cell r="J43">
            <v>100</v>
          </cell>
        </row>
        <row r="60">
          <cell r="A60">
            <v>752</v>
          </cell>
          <cell r="B60" t="str">
            <v>Total N - Audit and other Professional fees</v>
          </cell>
          <cell r="C60">
            <v>0</v>
          </cell>
          <cell r="D60">
            <v>2200</v>
          </cell>
          <cell r="J60">
            <v>2200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Old format Health Budget"/>
      <sheetName val="Bilel"/>
      <sheetName val="INPUT to total"/>
      <sheetName val="Garsilla"/>
      <sheetName val="Zalingei"/>
      <sheetName val="Budget and Finance Plan"/>
      <sheetName val="Notes"/>
      <sheetName val=" CoA Maconomy"/>
      <sheetName val="Tasks"/>
      <sheetName val="Consolidatio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D9" t="str">
            <v>Total budget 2016</v>
          </cell>
          <cell r="H9" t="str">
            <v>PID No</v>
          </cell>
          <cell r="I9" t="str">
            <v>Total Distribution 
to Earmarked Projects</v>
          </cell>
          <cell r="J9" t="str">
            <v>To be covered by non earmarked funds</v>
          </cell>
        </row>
        <row r="10">
          <cell r="D10" t="str">
            <v>USD</v>
          </cell>
          <cell r="E10" t="str">
            <v>USD</v>
          </cell>
          <cell r="F10" t="str">
            <v>USD</v>
          </cell>
          <cell r="G10" t="str">
            <v>USD</v>
          </cell>
          <cell r="H10" t="str">
            <v>USD</v>
          </cell>
          <cell r="I10" t="str">
            <v>USD</v>
          </cell>
          <cell r="J10" t="str">
            <v>USD</v>
          </cell>
        </row>
        <row r="11">
          <cell r="D11">
            <v>0</v>
          </cell>
          <cell r="E11" t="str">
            <v>Secured</v>
          </cell>
          <cell r="F11" t="str">
            <v>Unsecured</v>
          </cell>
          <cell r="G11" t="str">
            <v>Secured</v>
          </cell>
          <cell r="H11" t="str">
            <v>Unsecured</v>
          </cell>
          <cell r="I11">
            <v>0</v>
          </cell>
          <cell r="J11">
            <v>0</v>
          </cell>
        </row>
        <row r="13">
          <cell r="C13" t="str">
            <v>Nutrition Bilel</v>
          </cell>
        </row>
        <row r="18">
          <cell r="B18" t="str">
            <v>Total B - Smart Nutrition Survey</v>
          </cell>
          <cell r="C18">
            <v>0</v>
          </cell>
          <cell r="D18">
            <v>28000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28000</v>
          </cell>
        </row>
        <row r="23">
          <cell r="B23" t="str">
            <v>Total B - Medical Equipment</v>
          </cell>
          <cell r="C23">
            <v>0</v>
          </cell>
          <cell r="D23">
            <v>6500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6500</v>
          </cell>
        </row>
        <row r="27">
          <cell r="B27" t="str">
            <v>Total B - Construction</v>
          </cell>
          <cell r="C27">
            <v>0</v>
          </cell>
          <cell r="D27">
            <v>10000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10000</v>
          </cell>
        </row>
        <row r="34">
          <cell r="B34" t="str">
            <v>Total  B - Health Community Services</v>
          </cell>
          <cell r="D34">
            <v>17000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17000</v>
          </cell>
        </row>
        <row r="38">
          <cell r="B38" t="str">
            <v>Total B - Capacity Development</v>
          </cell>
          <cell r="C38">
            <v>0</v>
          </cell>
          <cell r="D38">
            <v>12000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12000</v>
          </cell>
        </row>
        <row r="43">
          <cell r="B43" t="str">
            <v>Total B - Office Running</v>
          </cell>
          <cell r="C43">
            <v>0</v>
          </cell>
          <cell r="D43">
            <v>3800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3800</v>
          </cell>
        </row>
        <row r="53">
          <cell r="B53" t="str">
            <v>Total B - Personell</v>
          </cell>
          <cell r="C53">
            <v>0</v>
          </cell>
          <cell r="D53">
            <v>69665.587200000009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69665.587200000009</v>
          </cell>
        </row>
        <row r="57">
          <cell r="B57" t="str">
            <v>Total B - Vehicle Rental</v>
          </cell>
          <cell r="C57">
            <v>0</v>
          </cell>
          <cell r="D57">
            <v>10800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10800</v>
          </cell>
        </row>
        <row r="58">
          <cell r="A58" t="str">
            <v xml:space="preserve">TOTAL </v>
          </cell>
        </row>
        <row r="61">
          <cell r="C61" t="str">
            <v>Nutrition Zalingei</v>
          </cell>
        </row>
        <row r="67">
          <cell r="B67" t="str">
            <v>Total Z - Smart Nutrition Survey</v>
          </cell>
          <cell r="C67">
            <v>0</v>
          </cell>
          <cell r="D67">
            <v>28000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28000</v>
          </cell>
        </row>
        <row r="72">
          <cell r="B72" t="str">
            <v>Total Z - Nutrition Centre Equipment</v>
          </cell>
          <cell r="C72">
            <v>0</v>
          </cell>
          <cell r="D72">
            <v>12500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12500</v>
          </cell>
        </row>
        <row r="76">
          <cell r="B76" t="str">
            <v>Total Z - Construction</v>
          </cell>
          <cell r="D76">
            <v>15000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15000</v>
          </cell>
        </row>
        <row r="83">
          <cell r="B83" t="str">
            <v>Total  Z - Health Community Services</v>
          </cell>
          <cell r="D83">
            <v>30000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30000</v>
          </cell>
        </row>
        <row r="87">
          <cell r="B87" t="str">
            <v>Total Z - Capacity Development</v>
          </cell>
          <cell r="C87">
            <v>0</v>
          </cell>
          <cell r="D87">
            <v>18500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18500</v>
          </cell>
        </row>
        <row r="97">
          <cell r="B97" t="str">
            <v>Total Z - Personell</v>
          </cell>
          <cell r="C97">
            <v>0</v>
          </cell>
          <cell r="D97">
            <v>113067.35199999998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113067.35199999998</v>
          </cell>
        </row>
        <row r="102">
          <cell r="B102" t="str">
            <v>Total Z - Office Running</v>
          </cell>
          <cell r="C102">
            <v>0</v>
          </cell>
          <cell r="D102">
            <v>7100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7100</v>
          </cell>
        </row>
        <row r="106">
          <cell r="B106" t="str">
            <v>Total Z - Vehicle Rental</v>
          </cell>
          <cell r="C106">
            <v>0</v>
          </cell>
          <cell r="D106">
            <v>15128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15128</v>
          </cell>
        </row>
        <row r="110">
          <cell r="C110" t="str">
            <v>Nutrition Garsilla</v>
          </cell>
        </row>
        <row r="114">
          <cell r="B114" t="str">
            <v>Total  G - Health Community Services</v>
          </cell>
          <cell r="C114">
            <v>0</v>
          </cell>
          <cell r="D114">
            <v>67673.002000000008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67673.002000000008</v>
          </cell>
        </row>
        <row r="125">
          <cell r="B125" t="str">
            <v>Total G - Personell</v>
          </cell>
          <cell r="C125">
            <v>0</v>
          </cell>
          <cell r="D125">
            <v>30191.436000000002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30191.436000000002</v>
          </cell>
        </row>
        <row r="129">
          <cell r="B129" t="str">
            <v>Total G - Office Running</v>
          </cell>
          <cell r="D129">
            <v>5500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5500</v>
          </cell>
        </row>
        <row r="133">
          <cell r="B133" t="str">
            <v>Total G - Vehicle Rental</v>
          </cell>
          <cell r="C133">
            <v>0</v>
          </cell>
          <cell r="D133">
            <v>9900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9900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Old format Health Budget"/>
      <sheetName val="Input Budget"/>
      <sheetName val="Garsilla"/>
      <sheetName val="Zalingei"/>
      <sheetName val="Bilel"/>
      <sheetName val="Budget and Finance Plan"/>
      <sheetName val="Notes"/>
      <sheetName val=" CoA Maconomy"/>
      <sheetName val="Consolidation"/>
      <sheetName val="Task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D9" t="str">
            <v>Total budget 2016</v>
          </cell>
          <cell r="H9" t="str">
            <v>PID No</v>
          </cell>
          <cell r="I9" t="str">
            <v>Total Distribution 
to Earmarked Projects</v>
          </cell>
          <cell r="J9" t="str">
            <v>To be covered by non earmarked funds</v>
          </cell>
        </row>
        <row r="10">
          <cell r="D10" t="str">
            <v>USD</v>
          </cell>
          <cell r="E10" t="str">
            <v>USD</v>
          </cell>
          <cell r="F10" t="str">
            <v>USD</v>
          </cell>
          <cell r="G10" t="str">
            <v>USD</v>
          </cell>
          <cell r="H10" t="str">
            <v>USD</v>
          </cell>
          <cell r="I10" t="str">
            <v>USD</v>
          </cell>
          <cell r="J10" t="str">
            <v>USD</v>
          </cell>
        </row>
        <row r="11">
          <cell r="E11" t="str">
            <v>Secured</v>
          </cell>
          <cell r="G11" t="str">
            <v>Secured</v>
          </cell>
          <cell r="H11" t="str">
            <v>Unsecured</v>
          </cell>
        </row>
        <row r="21">
          <cell r="B21" t="str">
            <v>Total B - Latrine Construction/Rehabilitation</v>
          </cell>
          <cell r="D21">
            <v>73800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73800</v>
          </cell>
        </row>
        <row r="32">
          <cell r="B32" t="str">
            <v>Total B - Water Supply</v>
          </cell>
          <cell r="D32">
            <v>198000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198000</v>
          </cell>
        </row>
        <row r="36">
          <cell r="B36" t="str">
            <v>Total B - Water treatment</v>
          </cell>
          <cell r="D36">
            <v>2400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2400</v>
          </cell>
        </row>
        <row r="46">
          <cell r="B46" t="str">
            <v>Total B - Other water &amp; sanitation</v>
          </cell>
          <cell r="D46">
            <v>59429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59429</v>
          </cell>
        </row>
        <row r="55">
          <cell r="B55" t="str">
            <v>Total B - Hygiene promotion</v>
          </cell>
          <cell r="D55">
            <v>20700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20700</v>
          </cell>
        </row>
        <row r="72">
          <cell r="B72" t="str">
            <v>Total  B - Training</v>
          </cell>
          <cell r="D72">
            <v>38100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38100</v>
          </cell>
        </row>
        <row r="83">
          <cell r="B83" t="str">
            <v>Total B - Personell</v>
          </cell>
          <cell r="D83">
            <v>110954.656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110954.656</v>
          </cell>
        </row>
        <row r="97">
          <cell r="B97" t="str">
            <v>Total B - Office Running</v>
          </cell>
          <cell r="D97">
            <v>16735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16735</v>
          </cell>
        </row>
        <row r="101">
          <cell r="B101" t="str">
            <v>Total B - Guest House Running Costs</v>
          </cell>
          <cell r="D101">
            <v>4200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4200</v>
          </cell>
        </row>
        <row r="113">
          <cell r="B113" t="str">
            <v>Total Z - Latrine Construction/Rehabilitation</v>
          </cell>
          <cell r="D113">
            <v>71700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71700</v>
          </cell>
        </row>
        <row r="124">
          <cell r="B124" t="str">
            <v>Total Z - Water Supply</v>
          </cell>
          <cell r="D124">
            <v>126000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126000</v>
          </cell>
        </row>
        <row r="128">
          <cell r="B128" t="str">
            <v>Total Z - Water treatment</v>
          </cell>
          <cell r="D128">
            <v>10800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10800</v>
          </cell>
        </row>
        <row r="139">
          <cell r="B139" t="str">
            <v>Total Z - Other water &amp; sanitation</v>
          </cell>
          <cell r="D139">
            <v>80336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80336</v>
          </cell>
        </row>
        <row r="148">
          <cell r="B148" t="str">
            <v>Total Z- Hygiene promotion</v>
          </cell>
          <cell r="D148">
            <v>23800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23800</v>
          </cell>
        </row>
        <row r="166">
          <cell r="B166" t="str">
            <v>Total  Z - Training</v>
          </cell>
          <cell r="D166">
            <v>30500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30500</v>
          </cell>
        </row>
        <row r="177">
          <cell r="B177" t="str">
            <v>Total Z - Personell</v>
          </cell>
          <cell r="D177">
            <v>238285.76400000002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238285.76400000002</v>
          </cell>
        </row>
        <row r="196">
          <cell r="B196" t="str">
            <v>Total Z- Office Running</v>
          </cell>
          <cell r="D196">
            <v>74900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74900</v>
          </cell>
        </row>
        <row r="203">
          <cell r="B203" t="str">
            <v>Z - Guesthouse Running Costs</v>
          </cell>
          <cell r="D203">
            <v>27800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27800</v>
          </cell>
        </row>
        <row r="216">
          <cell r="B216" t="str">
            <v>Total G - Latrine Construction/Rehabilitation</v>
          </cell>
          <cell r="D216">
            <v>66124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66124</v>
          </cell>
        </row>
        <row r="226">
          <cell r="B226" t="str">
            <v>Total G - Water Supply</v>
          </cell>
          <cell r="D226">
            <v>93100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93100</v>
          </cell>
        </row>
        <row r="229">
          <cell r="B229" t="str">
            <v>Total G - Water treatment</v>
          </cell>
          <cell r="D229">
            <v>7200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7200</v>
          </cell>
        </row>
        <row r="238">
          <cell r="B238" t="str">
            <v>Total G - Other water &amp; sanitation</v>
          </cell>
          <cell r="D238">
            <v>50981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50981</v>
          </cell>
        </row>
        <row r="246">
          <cell r="B246" t="str">
            <v>Total G - Hygiene promotion</v>
          </cell>
          <cell r="D246">
            <v>15690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15690</v>
          </cell>
        </row>
        <row r="263">
          <cell r="B263" t="str">
            <v>Total  G - Training</v>
          </cell>
          <cell r="D263">
            <v>24312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24312</v>
          </cell>
        </row>
        <row r="274">
          <cell r="B274" t="str">
            <v>Total G - Personell</v>
          </cell>
          <cell r="D274">
            <v>6100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6100</v>
          </cell>
        </row>
        <row r="288">
          <cell r="B288" t="str">
            <v>Total G - Office Running</v>
          </cell>
          <cell r="D288">
            <v>4200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4200</v>
          </cell>
        </row>
        <row r="292">
          <cell r="B292" t="str">
            <v>G - Guesthouse Running Costs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Budget"/>
      <sheetName val="Zalingei"/>
      <sheetName val="Nyala"/>
      <sheetName val="Budget and Finance Plan"/>
      <sheetName val="Notes"/>
      <sheetName val=" CoA Maconomy"/>
      <sheetName val="Tasks"/>
      <sheetName val="Sheet1"/>
      <sheetName val="Consolidation"/>
    </sheetNames>
    <sheetDataSet>
      <sheetData sheetId="0"/>
      <sheetData sheetId="1"/>
      <sheetData sheetId="2"/>
      <sheetData sheetId="3"/>
      <sheetData sheetId="4">
        <row r="13">
          <cell r="C13" t="str">
            <v>EPRU NYALA</v>
          </cell>
        </row>
        <row r="18">
          <cell r="B18" t="str">
            <v>Total N - Non Food Items</v>
          </cell>
          <cell r="C18">
            <v>0</v>
          </cell>
          <cell r="D18">
            <v>24000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24000</v>
          </cell>
        </row>
        <row r="24">
          <cell r="B24" t="str">
            <v>Total N - Other Relief Activities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9">
          <cell r="B29" t="str">
            <v>Total  N - Training</v>
          </cell>
          <cell r="C29">
            <v>0</v>
          </cell>
          <cell r="D29">
            <v>14125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14125</v>
          </cell>
        </row>
        <row r="40">
          <cell r="B40" t="str">
            <v>Total N - Personell</v>
          </cell>
          <cell r="D40">
            <v>73282.011999999988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73282.011999999988</v>
          </cell>
        </row>
        <row r="57">
          <cell r="B57" t="str">
            <v>Total N - Office Running</v>
          </cell>
          <cell r="C57">
            <v>0</v>
          </cell>
          <cell r="D57">
            <v>16429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16429</v>
          </cell>
        </row>
        <row r="61">
          <cell r="B61" t="str">
            <v>Total N - Monitoring and Evaluation</v>
          </cell>
          <cell r="C61">
            <v>0</v>
          </cell>
          <cell r="D61">
            <v>2400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2400</v>
          </cell>
          <cell r="K61">
            <v>0</v>
          </cell>
        </row>
        <row r="66">
          <cell r="B66" t="str">
            <v>Total Z - Partner Costs</v>
          </cell>
          <cell r="C66">
            <v>0</v>
          </cell>
          <cell r="D66">
            <v>2875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2875</v>
          </cell>
        </row>
        <row r="70">
          <cell r="C70" t="str">
            <v>EPRU Zalingei</v>
          </cell>
        </row>
        <row r="75">
          <cell r="B75" t="str">
            <v>Total Z - Non Food Items</v>
          </cell>
          <cell r="C75">
            <v>0</v>
          </cell>
          <cell r="D75">
            <v>24000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24000</v>
          </cell>
          <cell r="K75">
            <v>0</v>
          </cell>
        </row>
        <row r="81">
          <cell r="B81" t="str">
            <v>Total Z - Other Relief Activities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</row>
        <row r="86">
          <cell r="B86" t="str">
            <v>Total  Z - Training</v>
          </cell>
          <cell r="C86">
            <v>0</v>
          </cell>
          <cell r="D86">
            <v>11875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11875</v>
          </cell>
        </row>
        <row r="97">
          <cell r="B97" t="str">
            <v>Total Z - Personell</v>
          </cell>
          <cell r="C97">
            <v>0</v>
          </cell>
          <cell r="D97">
            <v>19802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19802</v>
          </cell>
        </row>
        <row r="113">
          <cell r="B113" t="str">
            <v>Total Z - Office Running</v>
          </cell>
          <cell r="C113">
            <v>0</v>
          </cell>
          <cell r="D113">
            <v>13298.8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13298.8</v>
          </cell>
        </row>
        <row r="117">
          <cell r="B117" t="str">
            <v>Total Z - Monitoring and Evaluation</v>
          </cell>
          <cell r="C117">
            <v>0</v>
          </cell>
          <cell r="D117">
            <v>2400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2400</v>
          </cell>
        </row>
        <row r="122">
          <cell r="B122" t="str">
            <v>Total Z - Partner Costs</v>
          </cell>
          <cell r="C122">
            <v>0</v>
          </cell>
          <cell r="D122">
            <v>2875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2875</v>
          </cell>
        </row>
        <row r="125">
          <cell r="B125" t="str">
            <v>TOTAL EPRU DARFUR</v>
          </cell>
          <cell r="C125">
            <v>0</v>
          </cell>
          <cell r="D125">
            <v>207361.81199999998</v>
          </cell>
          <cell r="E125">
            <v>0</v>
          </cell>
          <cell r="G125">
            <v>0</v>
          </cell>
          <cell r="H125">
            <v>0</v>
          </cell>
          <cell r="I125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Budget"/>
      <sheetName val="Input Budget (2)"/>
      <sheetName val="Mubadiroon"/>
      <sheetName val="Zalingei"/>
      <sheetName val="Errada"/>
      <sheetName val="Nyala"/>
      <sheetName val="Budget and Finance Plan"/>
      <sheetName val="Notes"/>
      <sheetName val=" CoA Maconomy"/>
      <sheetName val="Tasks"/>
      <sheetName val="Sheet1"/>
      <sheetName val="Consolid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3">
          <cell r="C13" t="str">
            <v>Livelihood Bilel</v>
          </cell>
        </row>
        <row r="19">
          <cell r="B19" t="str">
            <v>Total B - Livelihood Activities</v>
          </cell>
          <cell r="C19">
            <v>0</v>
          </cell>
          <cell r="D19">
            <v>3200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3200</v>
          </cell>
        </row>
        <row r="23">
          <cell r="B23" t="str">
            <v>Total B - Monitoring and Evaluation NCA Nyala</v>
          </cell>
          <cell r="C23">
            <v>0</v>
          </cell>
          <cell r="D23">
            <v>1300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1300</v>
          </cell>
        </row>
        <row r="26">
          <cell r="B26" t="str">
            <v>Total  B - Training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</row>
        <row r="40">
          <cell r="B40" t="str">
            <v>Total B - Personell</v>
          </cell>
          <cell r="C40">
            <v>0</v>
          </cell>
          <cell r="D40">
            <v>116772.9328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116772.9328</v>
          </cell>
        </row>
        <row r="56">
          <cell r="B56" t="str">
            <v>Total B - Office Running</v>
          </cell>
          <cell r="C56">
            <v>0</v>
          </cell>
          <cell r="D56">
            <v>10517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10517</v>
          </cell>
        </row>
        <row r="60">
          <cell r="C60" t="str">
            <v>Livelihood Errada</v>
          </cell>
        </row>
        <row r="70">
          <cell r="B70" t="str">
            <v>Total E -Skills Development on Livelihood activities</v>
          </cell>
          <cell r="C70">
            <v>0</v>
          </cell>
          <cell r="D70">
            <v>9984.25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9984.25</v>
          </cell>
        </row>
        <row r="89">
          <cell r="B89" t="str">
            <v>Total E - Livelihood Activities</v>
          </cell>
          <cell r="C89">
            <v>0</v>
          </cell>
          <cell r="D89">
            <v>42311.3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42311.3</v>
          </cell>
        </row>
        <row r="92">
          <cell r="B92" t="str">
            <v>Total E - DRR Activities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</row>
        <row r="104">
          <cell r="B104" t="str">
            <v>Total E - Personell Errada</v>
          </cell>
          <cell r="D104">
            <v>44719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44719</v>
          </cell>
        </row>
        <row r="120">
          <cell r="B120" t="str">
            <v>Total E- Office Running Costs Errada</v>
          </cell>
          <cell r="C120">
            <v>0</v>
          </cell>
          <cell r="D120">
            <v>14640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14640</v>
          </cell>
        </row>
        <row r="124">
          <cell r="C124" t="str">
            <v>Livelihood Zalingei</v>
          </cell>
        </row>
        <row r="134">
          <cell r="B134" t="str">
            <v>Total Z - Livelihood Activities</v>
          </cell>
          <cell r="C134">
            <v>0</v>
          </cell>
          <cell r="D134">
            <v>14160.92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14160.92</v>
          </cell>
        </row>
        <row r="138">
          <cell r="B138" t="str">
            <v>Total Z - Monitoring and Evaluation NCA Zalingei</v>
          </cell>
          <cell r="C138">
            <v>0</v>
          </cell>
          <cell r="D138">
            <v>4500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4500</v>
          </cell>
        </row>
        <row r="141">
          <cell r="B141" t="str">
            <v>Total  Z - Training Zalingei</v>
          </cell>
          <cell r="C141">
            <v>0</v>
          </cell>
          <cell r="D141">
            <v>4254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4254</v>
          </cell>
        </row>
        <row r="152">
          <cell r="B152" t="str">
            <v>Total Z - Personell</v>
          </cell>
          <cell r="D152">
            <v>69849.180999999997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69849.180999999997</v>
          </cell>
        </row>
        <row r="171">
          <cell r="B171" t="str">
            <v>Total Z - Office Running</v>
          </cell>
          <cell r="C171">
            <v>0</v>
          </cell>
          <cell r="D171">
            <v>37679.989000000001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37679.989000000001</v>
          </cell>
        </row>
        <row r="176">
          <cell r="C176" t="str">
            <v>Livelihood Mubadiroon</v>
          </cell>
        </row>
        <row r="186">
          <cell r="B186" t="str">
            <v>Total M -Skills Development on Livelihood activities</v>
          </cell>
          <cell r="C186">
            <v>0</v>
          </cell>
          <cell r="D186">
            <v>4040.000016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4040.000016</v>
          </cell>
        </row>
        <row r="206">
          <cell r="B206" t="str">
            <v>Total M - Livelihood Activities</v>
          </cell>
          <cell r="C206">
            <v>0</v>
          </cell>
          <cell r="D206">
            <v>84366.04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84366.04</v>
          </cell>
        </row>
        <row r="212">
          <cell r="B212" t="str">
            <v>Total M - DRR Activities</v>
          </cell>
          <cell r="C212">
            <v>0</v>
          </cell>
          <cell r="D212">
            <v>36438.000048000002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36438.000048000002</v>
          </cell>
        </row>
        <row r="216">
          <cell r="B216" t="str">
            <v>Total M - Monitoring and Evaluation Mubadiroon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</row>
        <row r="228">
          <cell r="B228" t="str">
            <v>Total M - Personell Mubadiroon</v>
          </cell>
          <cell r="C228">
            <v>0</v>
          </cell>
          <cell r="D228">
            <v>97652.97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97652.97</v>
          </cell>
        </row>
        <row r="249">
          <cell r="B249" t="str">
            <v>Total M- Office Running Costs Mubadiroon</v>
          </cell>
          <cell r="C249">
            <v>0</v>
          </cell>
          <cell r="D249">
            <v>25857.00001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25857.00001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Tasks"/>
      <sheetName val="Sheet1"/>
    </sheetNames>
    <sheetDataSet>
      <sheetData sheetId="0" refreshError="1"/>
      <sheetData sheetId="1" refreshError="1"/>
      <sheetData sheetId="2">
        <row r="13">
          <cell r="C13" t="str">
            <v>ERRADA Nyala</v>
          </cell>
        </row>
        <row r="20">
          <cell r="I20">
            <v>0</v>
          </cell>
        </row>
        <row r="21">
          <cell r="I21">
            <v>0</v>
          </cell>
        </row>
        <row r="24">
          <cell r="I24">
            <v>0</v>
          </cell>
        </row>
        <row r="25">
          <cell r="A25">
            <v>601</v>
          </cell>
          <cell r="B25" t="str">
            <v>Total E - School Supplies</v>
          </cell>
          <cell r="D25">
            <v>56400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56400</v>
          </cell>
        </row>
        <row r="31">
          <cell r="A31">
            <v>602</v>
          </cell>
          <cell r="B31" t="str">
            <v>Total E - Teacher/Student Dvelopment</v>
          </cell>
          <cell r="D31">
            <v>6000</v>
          </cell>
          <cell r="J31">
            <v>6000</v>
          </cell>
        </row>
        <row r="37">
          <cell r="A37">
            <v>604</v>
          </cell>
          <cell r="B37" t="str">
            <v>Total E - Other School Support</v>
          </cell>
          <cell r="D37">
            <v>3780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3780</v>
          </cell>
        </row>
        <row r="46">
          <cell r="A46">
            <v>606</v>
          </cell>
          <cell r="B46" t="str">
            <v>Total E - Training and Local Capacity building</v>
          </cell>
          <cell r="D46">
            <v>35050</v>
          </cell>
          <cell r="J46">
            <v>35050</v>
          </cell>
        </row>
        <row r="55">
          <cell r="A55">
            <v>607</v>
          </cell>
          <cell r="B55" t="str">
            <v>Total E - Personnel</v>
          </cell>
          <cell r="D55">
            <v>37803</v>
          </cell>
          <cell r="J55">
            <v>37803</v>
          </cell>
        </row>
        <row r="67">
          <cell r="A67">
            <v>621</v>
          </cell>
          <cell r="B67" t="str">
            <v>Total E -Office Running Costs</v>
          </cell>
          <cell r="D67">
            <v>5468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5468</v>
          </cell>
        </row>
        <row r="72">
          <cell r="A72">
            <v>622</v>
          </cell>
          <cell r="B72" t="str">
            <v>Total E - Logistics and Transport</v>
          </cell>
          <cell r="D72">
            <v>5650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5650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2016 Navision Budget"/>
      <sheetName val="Tasks"/>
      <sheetName val="Sheet1"/>
    </sheetNames>
    <sheetDataSet>
      <sheetData sheetId="0" refreshError="1"/>
      <sheetData sheetId="1" refreshError="1"/>
      <sheetData sheetId="2">
        <row r="13">
          <cell r="C13" t="str">
            <v>Program Support Nyala</v>
          </cell>
        </row>
        <row r="25">
          <cell r="A25">
            <v>900</v>
          </cell>
          <cell r="B25" t="str">
            <v>Total N - Personell Nyala</v>
          </cell>
          <cell r="D25">
            <v>55000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55000</v>
          </cell>
        </row>
        <row r="37">
          <cell r="A37">
            <v>926</v>
          </cell>
          <cell r="B37" t="str">
            <v>Total N - Office Running Costs Nyala</v>
          </cell>
          <cell r="D37">
            <v>4199.9920000000002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4199.9920000000002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ODCB Old budget"/>
      <sheetName val="Budget and Finance Plan"/>
      <sheetName val="Notes"/>
      <sheetName val=" CoA Maconomy"/>
      <sheetName val="Tasks"/>
      <sheetName val="Sheet1"/>
      <sheetName val="Consolidation"/>
    </sheetNames>
    <sheetDataSet>
      <sheetData sheetId="0"/>
      <sheetData sheetId="1"/>
      <sheetData sheetId="2"/>
      <sheetData sheetId="3">
        <row r="9">
          <cell r="D9" t="str">
            <v>Total budget 2016</v>
          </cell>
        </row>
        <row r="17">
          <cell r="B17" t="str">
            <v>Total  Local Partner Staff Capacity building</v>
          </cell>
          <cell r="C17">
            <v>0</v>
          </cell>
          <cell r="D17">
            <v>55000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55000</v>
          </cell>
        </row>
        <row r="20">
          <cell r="B20" t="str">
            <v>Total - Local Staff Capacity building</v>
          </cell>
          <cell r="C20">
            <v>0</v>
          </cell>
          <cell r="D20">
            <v>37500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37500</v>
          </cell>
        </row>
        <row r="23">
          <cell r="B23" t="str">
            <v>Total - Learning and reviews</v>
          </cell>
          <cell r="C23">
            <v>0</v>
          </cell>
          <cell r="D23">
            <v>12000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12000</v>
          </cell>
        </row>
        <row r="31">
          <cell r="B31" t="str">
            <v>Total  - Personell</v>
          </cell>
          <cell r="C31">
            <v>0</v>
          </cell>
          <cell r="D31">
            <v>82536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82536</v>
          </cell>
        </row>
        <row r="40">
          <cell r="B40" t="str">
            <v>Total  - Office Running Costs</v>
          </cell>
          <cell r="C40">
            <v>0</v>
          </cell>
          <cell r="D40">
            <v>5447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5447</v>
          </cell>
        </row>
        <row r="44">
          <cell r="B44" t="str">
            <v>Total  - Vehicle Rental</v>
          </cell>
          <cell r="C44">
            <v>0</v>
          </cell>
          <cell r="D44">
            <v>840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840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Narative"/>
      <sheetName val="INPUT to total"/>
      <sheetName val="Budget and Finance Plan"/>
      <sheetName val="Consolidation"/>
      <sheetName val="Notes"/>
      <sheetName val=" CoA Maconomy"/>
      <sheetName val="Navision Budget"/>
      <sheetName val="Tasks"/>
      <sheetName val="Sheet1"/>
    </sheetNames>
    <sheetDataSet>
      <sheetData sheetId="0"/>
      <sheetData sheetId="1"/>
      <sheetData sheetId="2">
        <row r="13">
          <cell r="C13" t="str">
            <v>Country Funding Manager Nyala</v>
          </cell>
        </row>
        <row r="25">
          <cell r="A25">
            <v>900</v>
          </cell>
          <cell r="B25" t="str">
            <v>Total N - Personell Nyala</v>
          </cell>
          <cell r="C25">
            <v>0</v>
          </cell>
          <cell r="D25">
            <v>71100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71100</v>
          </cell>
        </row>
        <row r="37">
          <cell r="A37">
            <v>926</v>
          </cell>
          <cell r="B37" t="str">
            <v>Total N - Office Running Costs Nyala</v>
          </cell>
          <cell r="C37">
            <v>0</v>
          </cell>
          <cell r="D37">
            <v>1800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1800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7"/>
  <sheetViews>
    <sheetView tabSelected="1" view="pageBreakPreview" zoomScale="80" zoomScaleNormal="100" zoomScaleSheetLayoutView="80" workbookViewId="0">
      <selection activeCell="M20" sqref="M20"/>
    </sheetView>
  </sheetViews>
  <sheetFormatPr defaultRowHeight="14.4" x14ac:dyDescent="0.3"/>
  <cols>
    <col min="2" max="2" width="29.44140625" customWidth="1"/>
    <col min="3" max="3" width="9.33203125" bestFit="1" customWidth="1"/>
    <col min="4" max="4" width="15.5546875" customWidth="1"/>
    <col min="5" max="5" width="13.5546875" customWidth="1"/>
    <col min="6" max="6" width="12.33203125" bestFit="1" customWidth="1"/>
    <col min="7" max="8" width="9.33203125" bestFit="1" customWidth="1"/>
    <col min="9" max="9" width="20.44140625" customWidth="1"/>
    <col min="10" max="10" width="20.88671875" customWidth="1"/>
    <col min="12" max="12" width="20.44140625" customWidth="1"/>
    <col min="13" max="13" width="11.5546875" bestFit="1" customWidth="1"/>
  </cols>
  <sheetData>
    <row r="1" spans="1:13" ht="36.75" customHeight="1" x14ac:dyDescent="0.3">
      <c r="A1" s="48"/>
      <c r="B1" s="103" t="s">
        <v>0</v>
      </c>
      <c r="C1" s="104"/>
      <c r="D1" s="49" t="s">
        <v>1</v>
      </c>
      <c r="E1" s="50" t="s">
        <v>2</v>
      </c>
      <c r="F1" s="50" t="s">
        <v>2</v>
      </c>
      <c r="G1" s="50" t="s">
        <v>2</v>
      </c>
      <c r="H1" s="50" t="s">
        <v>2</v>
      </c>
      <c r="I1" s="50" t="s">
        <v>3</v>
      </c>
      <c r="J1" s="50" t="s">
        <v>4</v>
      </c>
    </row>
    <row r="2" spans="1:13" x14ac:dyDescent="0.3">
      <c r="A2" s="51"/>
      <c r="B2" s="52"/>
      <c r="C2" s="53"/>
      <c r="D2" s="54" t="s">
        <v>5</v>
      </c>
      <c r="E2" s="54" t="s">
        <v>5</v>
      </c>
      <c r="F2" s="54" t="s">
        <v>5</v>
      </c>
      <c r="G2" s="54" t="s">
        <v>5</v>
      </c>
      <c r="H2" s="54" t="s">
        <v>5</v>
      </c>
      <c r="I2" s="54" t="s">
        <v>5</v>
      </c>
      <c r="J2" s="54" t="s">
        <v>5</v>
      </c>
    </row>
    <row r="3" spans="1:13" x14ac:dyDescent="0.3">
      <c r="A3" s="51"/>
      <c r="B3" s="55" t="s">
        <v>6</v>
      </c>
      <c r="C3" s="56"/>
      <c r="D3" s="50"/>
      <c r="E3" s="50" t="s">
        <v>7</v>
      </c>
      <c r="F3" s="50" t="s">
        <v>8</v>
      </c>
      <c r="G3" s="50" t="s">
        <v>7</v>
      </c>
      <c r="H3" s="50" t="s">
        <v>8</v>
      </c>
      <c r="I3" s="50"/>
      <c r="J3" s="50"/>
      <c r="M3" s="74"/>
    </row>
    <row r="4" spans="1:13" x14ac:dyDescent="0.3">
      <c r="A4" s="57"/>
      <c r="B4" s="84" t="s">
        <v>55</v>
      </c>
      <c r="C4" s="65"/>
      <c r="D4" s="67"/>
      <c r="E4" s="67"/>
      <c r="F4" s="67"/>
      <c r="G4" s="67"/>
      <c r="H4" s="67"/>
      <c r="I4" s="67"/>
      <c r="J4" s="67"/>
      <c r="M4" s="74"/>
    </row>
    <row r="5" spans="1:13" x14ac:dyDescent="0.3">
      <c r="A5" s="57"/>
      <c r="B5" s="96" t="s">
        <v>54</v>
      </c>
      <c r="C5" s="58"/>
      <c r="D5" s="68">
        <f>HEALTH!D30</f>
        <v>289413.08799999999</v>
      </c>
      <c r="E5" s="100">
        <f>HEALTH!I30</f>
        <v>30095</v>
      </c>
      <c r="F5" s="100">
        <v>0</v>
      </c>
      <c r="G5" s="100">
        <v>0</v>
      </c>
      <c r="H5" s="100">
        <v>0</v>
      </c>
      <c r="I5" s="100">
        <f>SUM(E5:H5)</f>
        <v>30095</v>
      </c>
      <c r="J5" s="68">
        <f>D5-I5</f>
        <v>259318.08799999999</v>
      </c>
      <c r="M5" s="76"/>
    </row>
    <row r="6" spans="1:13" x14ac:dyDescent="0.3">
      <c r="A6" s="57"/>
      <c r="B6" s="96" t="s">
        <v>57</v>
      </c>
      <c r="C6" s="58"/>
      <c r="D6" s="68">
        <f>NUTRITION!D33</f>
        <v>510325.37719999999</v>
      </c>
      <c r="E6" s="100">
        <f>NUTRITION!I33</f>
        <v>448581</v>
      </c>
      <c r="F6" s="100">
        <v>0</v>
      </c>
      <c r="G6" s="100">
        <v>0</v>
      </c>
      <c r="H6" s="100">
        <v>0</v>
      </c>
      <c r="I6" s="100">
        <f>SUM(E6:H6)</f>
        <v>448581</v>
      </c>
      <c r="J6" s="68">
        <f t="shared" ref="J6:J18" si="0">D6-I6</f>
        <v>61744.377199999988</v>
      </c>
    </row>
    <row r="7" spans="1:13" x14ac:dyDescent="0.3">
      <c r="A7" s="57"/>
      <c r="B7" s="96" t="s">
        <v>20</v>
      </c>
      <c r="C7" s="58"/>
      <c r="D7" s="68">
        <f>WASH!D40</f>
        <v>1476147.42</v>
      </c>
      <c r="E7" s="100">
        <f>WASH!I40</f>
        <v>924380</v>
      </c>
      <c r="F7" s="100">
        <v>0</v>
      </c>
      <c r="G7" s="100">
        <v>0</v>
      </c>
      <c r="H7" s="100">
        <v>0</v>
      </c>
      <c r="I7" s="100">
        <f>SUM(E7:H7)</f>
        <v>924380</v>
      </c>
      <c r="J7" s="68">
        <f t="shared" si="0"/>
        <v>551767.41999999993</v>
      </c>
    </row>
    <row r="8" spans="1:13" x14ac:dyDescent="0.3">
      <c r="A8" s="57"/>
      <c r="B8" s="96" t="s">
        <v>58</v>
      </c>
      <c r="C8" s="58"/>
      <c r="D8" s="68">
        <f>EPRU!D23</f>
        <v>207361.81199999998</v>
      </c>
      <c r="E8" s="100">
        <f>EPRU!I23</f>
        <v>144208</v>
      </c>
      <c r="F8" s="100">
        <v>0</v>
      </c>
      <c r="G8" s="100">
        <v>0</v>
      </c>
      <c r="H8" s="100">
        <v>0</v>
      </c>
      <c r="I8" s="100">
        <f t="shared" ref="I8:I12" si="1">SUM(E8:H8)</f>
        <v>144208</v>
      </c>
      <c r="J8" s="68">
        <f t="shared" si="0"/>
        <v>63153.811999999976</v>
      </c>
      <c r="M8" s="77"/>
    </row>
    <row r="9" spans="1:13" x14ac:dyDescent="0.3">
      <c r="A9" s="57"/>
      <c r="B9" s="96" t="s">
        <v>59</v>
      </c>
      <c r="C9" s="58"/>
      <c r="D9" s="68">
        <f>LIVELIHOOD!D37</f>
        <v>622242.58287399996</v>
      </c>
      <c r="E9" s="100">
        <f>LIVELIHOOD!I37</f>
        <v>389864</v>
      </c>
      <c r="F9" s="100">
        <v>0</v>
      </c>
      <c r="G9" s="100">
        <v>0</v>
      </c>
      <c r="H9" s="100">
        <v>0</v>
      </c>
      <c r="I9" s="100">
        <f t="shared" si="1"/>
        <v>389864</v>
      </c>
      <c r="J9" s="68">
        <f t="shared" si="0"/>
        <v>232378.58287399996</v>
      </c>
    </row>
    <row r="10" spans="1:13" x14ac:dyDescent="0.3">
      <c r="A10" s="57"/>
      <c r="B10" s="96" t="s">
        <v>60</v>
      </c>
      <c r="C10" s="58"/>
      <c r="D10" s="68">
        <f>EDUCATION!D14</f>
        <v>150151</v>
      </c>
      <c r="E10" s="68">
        <v>0</v>
      </c>
      <c r="F10" s="68">
        <v>0</v>
      </c>
      <c r="G10" s="68">
        <v>0</v>
      </c>
      <c r="H10" s="68">
        <v>0</v>
      </c>
      <c r="I10" s="68">
        <f t="shared" si="1"/>
        <v>0</v>
      </c>
      <c r="J10" s="68">
        <f t="shared" si="0"/>
        <v>150151</v>
      </c>
    </row>
    <row r="11" spans="1:13" x14ac:dyDescent="0.3">
      <c r="A11" s="57"/>
      <c r="B11" s="97" t="s">
        <v>61</v>
      </c>
      <c r="C11" s="58"/>
      <c r="D11" s="68">
        <f>'PROGRAM SUPPORT - M&amp;E'!D7</f>
        <v>59199.991999999998</v>
      </c>
      <c r="E11" s="68">
        <v>0</v>
      </c>
      <c r="F11" s="68">
        <v>0</v>
      </c>
      <c r="G11" s="68">
        <v>0</v>
      </c>
      <c r="H11" s="68">
        <v>0</v>
      </c>
      <c r="I11" s="100">
        <f t="shared" si="1"/>
        <v>0</v>
      </c>
      <c r="J11" s="68">
        <f t="shared" si="0"/>
        <v>59199.991999999998</v>
      </c>
    </row>
    <row r="12" spans="1:13" x14ac:dyDescent="0.3">
      <c r="A12" s="57"/>
      <c r="B12" s="96" t="s">
        <v>18</v>
      </c>
      <c r="C12" s="58"/>
      <c r="D12" s="68">
        <f>ODCB!D11</f>
        <v>193323</v>
      </c>
      <c r="E12" s="68">
        <v>0</v>
      </c>
      <c r="F12" s="68">
        <v>0</v>
      </c>
      <c r="G12" s="68">
        <v>0</v>
      </c>
      <c r="H12" s="68">
        <v>0</v>
      </c>
      <c r="I12" s="100">
        <f t="shared" si="1"/>
        <v>0</v>
      </c>
      <c r="J12" s="68">
        <f t="shared" si="0"/>
        <v>193323</v>
      </c>
    </row>
    <row r="13" spans="1:13" x14ac:dyDescent="0.3">
      <c r="A13" s="57"/>
      <c r="B13" s="66"/>
      <c r="C13" s="58"/>
      <c r="D13" s="68"/>
      <c r="E13" s="68"/>
      <c r="F13" s="68"/>
      <c r="G13" s="68"/>
      <c r="H13" s="68"/>
      <c r="I13" s="68"/>
      <c r="J13" s="68"/>
    </row>
    <row r="14" spans="1:13" x14ac:dyDescent="0.3">
      <c r="A14" s="84" t="s">
        <v>32</v>
      </c>
      <c r="B14" s="85" t="s">
        <v>33</v>
      </c>
      <c r="C14" s="58"/>
      <c r="D14" s="68">
        <f>SUM(D5:D12)</f>
        <v>3508164.272074</v>
      </c>
      <c r="E14" s="68">
        <f>SUM(E5:E13)</f>
        <v>1937128</v>
      </c>
      <c r="F14" s="68">
        <v>0</v>
      </c>
      <c r="G14" s="68">
        <v>0</v>
      </c>
      <c r="H14" s="68">
        <v>0</v>
      </c>
      <c r="I14" s="68">
        <f>SUM(I5:I12)</f>
        <v>1937128</v>
      </c>
      <c r="J14" s="68">
        <f>D14-I14</f>
        <v>1571036.272074</v>
      </c>
    </row>
    <row r="15" spans="1:13" x14ac:dyDescent="0.3">
      <c r="A15" s="64"/>
      <c r="B15" s="66"/>
      <c r="C15" s="58"/>
      <c r="D15" s="68"/>
      <c r="E15" s="68"/>
      <c r="F15" s="68"/>
      <c r="G15" s="68"/>
      <c r="H15" s="68"/>
      <c r="I15" s="68"/>
      <c r="J15" s="68"/>
    </row>
    <row r="16" spans="1:13" x14ac:dyDescent="0.3">
      <c r="A16" s="64"/>
      <c r="B16" s="99" t="s">
        <v>56</v>
      </c>
      <c r="C16" s="58"/>
      <c r="D16" s="68">
        <f>'Admin Nyala'!D7+'HSO Nyala'!D8+'Country Funding Mgr'!D7+'DP Manager'!D7+'Finance Nyala'!D14+'Admin Zal'!D7+'Logistics Nyala'!D8</f>
        <v>1298398.7719999999</v>
      </c>
      <c r="E16" s="68">
        <f>'Admin Nyala'!I7+'Admin Zal'!I7</f>
        <v>321257</v>
      </c>
      <c r="F16" s="68">
        <v>0</v>
      </c>
      <c r="G16" s="68">
        <v>0</v>
      </c>
      <c r="H16" s="68">
        <v>0</v>
      </c>
      <c r="I16" s="68">
        <f>SUM(E16:H16)</f>
        <v>321257</v>
      </c>
      <c r="J16" s="68">
        <f>D16-I16</f>
        <v>977141.77199999988</v>
      </c>
    </row>
    <row r="17" spans="1:13" x14ac:dyDescent="0.3">
      <c r="A17" s="64"/>
      <c r="B17" s="97" t="s">
        <v>62</v>
      </c>
      <c r="C17" s="58"/>
      <c r="D17" s="68">
        <f>'ERRADA NYALA SUPPORT'!D10</f>
        <v>105838</v>
      </c>
      <c r="E17" s="68">
        <v>0</v>
      </c>
      <c r="F17" s="68">
        <v>0</v>
      </c>
      <c r="G17" s="68">
        <v>0</v>
      </c>
      <c r="H17" s="68">
        <v>0</v>
      </c>
      <c r="I17" s="68">
        <f t="shared" ref="I17:I18" si="2">SUM(E17:H17)</f>
        <v>0</v>
      </c>
      <c r="J17" s="68">
        <f t="shared" si="0"/>
        <v>105838</v>
      </c>
    </row>
    <row r="18" spans="1:13" x14ac:dyDescent="0.3">
      <c r="A18" s="64"/>
      <c r="B18" s="99" t="s">
        <v>34</v>
      </c>
      <c r="C18" s="58"/>
      <c r="D18" s="68">
        <f>'Indirect Cost Calculation'!E12</f>
        <v>156250</v>
      </c>
      <c r="E18" s="68">
        <v>0</v>
      </c>
      <c r="F18" s="68">
        <v>0</v>
      </c>
      <c r="G18" s="68">
        <v>0</v>
      </c>
      <c r="H18" s="68">
        <v>0</v>
      </c>
      <c r="I18" s="68">
        <f t="shared" si="2"/>
        <v>0</v>
      </c>
      <c r="J18" s="68">
        <f t="shared" si="0"/>
        <v>156250</v>
      </c>
    </row>
    <row r="19" spans="1:13" x14ac:dyDescent="0.3">
      <c r="A19" s="64"/>
      <c r="B19" s="66"/>
      <c r="C19" s="58"/>
      <c r="D19" s="68"/>
      <c r="E19" s="68"/>
      <c r="F19" s="68"/>
      <c r="G19" s="68"/>
      <c r="H19" s="68"/>
      <c r="I19" s="68"/>
      <c r="J19" s="68"/>
    </row>
    <row r="20" spans="1:13" x14ac:dyDescent="0.3">
      <c r="A20" s="84" t="s">
        <v>35</v>
      </c>
      <c r="B20" s="85" t="s">
        <v>36</v>
      </c>
      <c r="C20" s="82"/>
      <c r="D20" s="68">
        <f>SUM(D16:D19)</f>
        <v>1560486.7719999999</v>
      </c>
      <c r="E20" s="68">
        <f>SUM(E16:E19)</f>
        <v>321257</v>
      </c>
      <c r="F20" s="68">
        <f t="shared" ref="F20:H20" si="3">SUM(F16:F19)</f>
        <v>0</v>
      </c>
      <c r="G20" s="68">
        <f t="shared" si="3"/>
        <v>0</v>
      </c>
      <c r="H20" s="68">
        <f t="shared" si="3"/>
        <v>0</v>
      </c>
      <c r="I20" s="68">
        <f>SUM(I16:I19)</f>
        <v>321257</v>
      </c>
      <c r="J20" s="68">
        <f>SUM(J16:J18)</f>
        <v>1239229.7719999999</v>
      </c>
      <c r="K20" s="79"/>
      <c r="M20" s="75"/>
    </row>
    <row r="21" spans="1:13" x14ac:dyDescent="0.3">
      <c r="A21" s="64"/>
      <c r="B21" s="66"/>
      <c r="C21" s="58"/>
      <c r="D21" s="68"/>
      <c r="E21" s="68"/>
      <c r="F21" s="68"/>
      <c r="G21" s="68"/>
      <c r="H21" s="68"/>
      <c r="I21" s="68"/>
      <c r="J21" s="68"/>
    </row>
    <row r="22" spans="1:13" x14ac:dyDescent="0.3">
      <c r="A22" s="84" t="s">
        <v>37</v>
      </c>
      <c r="B22" s="85" t="s">
        <v>38</v>
      </c>
      <c r="C22" s="58"/>
      <c r="D22" s="68">
        <f>D14+D20</f>
        <v>5068651.0440739999</v>
      </c>
      <c r="E22" s="68">
        <f t="shared" ref="E22:H22" si="4">E14+E20</f>
        <v>2258385</v>
      </c>
      <c r="F22" s="68">
        <f t="shared" si="4"/>
        <v>0</v>
      </c>
      <c r="G22" s="68">
        <f t="shared" si="4"/>
        <v>0</v>
      </c>
      <c r="H22" s="68">
        <f t="shared" si="4"/>
        <v>0</v>
      </c>
      <c r="I22" s="68">
        <f>I14+I20</f>
        <v>2258385</v>
      </c>
      <c r="J22" s="68">
        <f>D22-I22</f>
        <v>2810266.0440739999</v>
      </c>
    </row>
    <row r="23" spans="1:13" x14ac:dyDescent="0.3">
      <c r="A23" s="64"/>
      <c r="B23" s="83"/>
      <c r="C23" s="58"/>
      <c r="D23" s="68"/>
      <c r="E23" s="68"/>
      <c r="F23" s="68"/>
      <c r="G23" s="68"/>
      <c r="H23" s="68"/>
      <c r="I23" s="68"/>
      <c r="J23" s="68"/>
    </row>
    <row r="24" spans="1:13" x14ac:dyDescent="0.3">
      <c r="A24" s="64"/>
      <c r="B24" s="83"/>
      <c r="C24" s="58"/>
      <c r="D24" s="68"/>
      <c r="E24" s="68"/>
      <c r="F24" s="68"/>
      <c r="G24" s="68"/>
      <c r="H24" s="68"/>
      <c r="I24" s="68"/>
      <c r="J24" s="68"/>
    </row>
    <row r="25" spans="1:13" x14ac:dyDescent="0.3">
      <c r="A25" s="64"/>
      <c r="B25" s="99" t="s">
        <v>39</v>
      </c>
      <c r="C25" s="58"/>
      <c r="D25" s="98">
        <f>'Indirect Cost Calculation'!E23</f>
        <v>202746.04176296</v>
      </c>
      <c r="E25" s="80"/>
      <c r="F25" s="68">
        <v>0</v>
      </c>
      <c r="G25" s="68">
        <v>0</v>
      </c>
      <c r="H25" s="68">
        <v>0</v>
      </c>
      <c r="I25" s="68">
        <v>0</v>
      </c>
      <c r="J25" s="68">
        <f t="shared" ref="J25:J28" si="5">D25-I25</f>
        <v>202746.04176296</v>
      </c>
      <c r="L25" s="81"/>
    </row>
    <row r="26" spans="1:13" x14ac:dyDescent="0.3">
      <c r="A26" s="64"/>
      <c r="B26" s="99" t="s">
        <v>40</v>
      </c>
      <c r="C26" s="58"/>
      <c r="D26" s="98">
        <f>'Indirect Cost Calculation'!E8</f>
        <v>18382.177500000002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f t="shared" si="5"/>
        <v>18382.177500000002</v>
      </c>
    </row>
    <row r="27" spans="1:13" x14ac:dyDescent="0.3">
      <c r="A27" s="64"/>
      <c r="B27" s="66"/>
      <c r="C27" s="58"/>
      <c r="D27" s="80"/>
      <c r="E27" s="68"/>
      <c r="F27" s="68"/>
      <c r="G27" s="68"/>
      <c r="H27" s="68"/>
      <c r="I27" s="68"/>
      <c r="J27" s="68"/>
      <c r="L27" s="81"/>
    </row>
    <row r="28" spans="1:13" x14ac:dyDescent="0.3">
      <c r="A28" s="84" t="s">
        <v>41</v>
      </c>
      <c r="B28" s="85" t="s">
        <v>42</v>
      </c>
      <c r="C28" s="58"/>
      <c r="D28" s="98">
        <f>SUM(D25:D27)</f>
        <v>221128.21926295999</v>
      </c>
      <c r="E28" s="68">
        <v>0</v>
      </c>
      <c r="F28" s="68">
        <v>0</v>
      </c>
      <c r="G28" s="68">
        <v>0</v>
      </c>
      <c r="H28" s="68">
        <v>0</v>
      </c>
      <c r="I28" s="68">
        <f>SUM(I25:I26)</f>
        <v>0</v>
      </c>
      <c r="J28" s="68">
        <f t="shared" si="5"/>
        <v>221128.21926295999</v>
      </c>
      <c r="L28" s="81"/>
      <c r="M28" s="81"/>
    </row>
    <row r="29" spans="1:13" x14ac:dyDescent="0.3">
      <c r="A29" s="57"/>
      <c r="B29" s="66"/>
      <c r="C29" s="58"/>
      <c r="D29" s="68"/>
      <c r="E29" s="68"/>
      <c r="F29" s="68"/>
      <c r="G29" s="68"/>
      <c r="H29" s="68"/>
      <c r="I29" s="68"/>
      <c r="J29" s="68"/>
      <c r="L29" s="81"/>
    </row>
    <row r="30" spans="1:13" x14ac:dyDescent="0.3">
      <c r="A30" s="57"/>
      <c r="B30" s="66"/>
      <c r="C30" s="58"/>
      <c r="D30" s="68"/>
      <c r="E30" s="68"/>
      <c r="F30" s="68"/>
      <c r="G30" s="68"/>
      <c r="H30" s="68"/>
      <c r="I30" s="68"/>
      <c r="J30" s="68"/>
    </row>
    <row r="31" spans="1:13" x14ac:dyDescent="0.3">
      <c r="A31" s="57"/>
      <c r="B31" s="66"/>
      <c r="C31" s="58"/>
      <c r="D31" s="68"/>
      <c r="E31" s="68"/>
      <c r="F31" s="68"/>
      <c r="G31" s="68"/>
      <c r="H31" s="68"/>
      <c r="I31" s="68"/>
      <c r="J31" s="68"/>
    </row>
    <row r="32" spans="1:13" ht="15" thickBot="1" x14ac:dyDescent="0.35">
      <c r="A32" s="60"/>
      <c r="B32" s="59" t="s">
        <v>27</v>
      </c>
      <c r="C32" s="60"/>
      <c r="D32" s="61">
        <f>D14+D20+D28</f>
        <v>5289779.2633369602</v>
      </c>
      <c r="E32" s="61">
        <f>E14+E20+E28</f>
        <v>2258385</v>
      </c>
      <c r="F32" s="61">
        <v>0</v>
      </c>
      <c r="G32" s="61">
        <v>0</v>
      </c>
      <c r="H32" s="61">
        <v>0</v>
      </c>
      <c r="I32" s="61">
        <f>I14+I20+I28</f>
        <v>2258385</v>
      </c>
      <c r="J32" s="61">
        <f>J22+J28</f>
        <v>3031394.2633369598</v>
      </c>
    </row>
    <row r="33" spans="2:6" ht="15" thickTop="1" x14ac:dyDescent="0.3"/>
    <row r="35" spans="2:6" x14ac:dyDescent="0.3">
      <c r="B35" s="12"/>
      <c r="C35" s="12"/>
      <c r="D35" s="63"/>
    </row>
    <row r="36" spans="2:6" x14ac:dyDescent="0.3">
      <c r="D36" s="75"/>
    </row>
    <row r="37" spans="2:6" x14ac:dyDescent="0.3">
      <c r="D37" s="62"/>
      <c r="F37" s="81"/>
    </row>
  </sheetData>
  <mergeCells count="1">
    <mergeCell ref="B1:C1"/>
  </mergeCells>
  <hyperlinks>
    <hyperlink ref="B6" location="NUTRITION!A1" display="NUTRITION"/>
    <hyperlink ref="B5" location="HEALTH!A1" display="HEALTH"/>
    <hyperlink ref="B7" location="WASH!A1" display="WASH"/>
    <hyperlink ref="B8" location="EPRU!A1" display="EPRU"/>
    <hyperlink ref="B9" location="LIVELIHOOD!A1" display="LIVELIHOOD"/>
    <hyperlink ref="B10" location="EDUCATION!A1" display="EDUCATION"/>
    <hyperlink ref="B11" location="'PROGRAM SUPPORT - M&amp;E'!A1" display="'PROGRAM SUPPORT - M&amp;E"/>
    <hyperlink ref="B12" location="ODCB!A1" display="ODCB"/>
    <hyperlink ref="B17" location="'ERRADA NYALA SUPPORT'!A1" display="'ERRADA NYALA SUPPORT"/>
  </hyperlink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J17" sqref="J17"/>
    </sheetView>
  </sheetViews>
  <sheetFormatPr defaultColWidth="9.109375" defaultRowHeight="12" x14ac:dyDescent="0.25"/>
  <cols>
    <col min="1" max="1" width="9.109375" style="12"/>
    <col min="2" max="2" width="33.33203125" style="12" bestFit="1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+'[9]Budget and Finance Plan'!C13</f>
        <v>Country Funding Manager Nyala</v>
      </c>
      <c r="C4" s="11"/>
    </row>
    <row r="5" spans="1:10" x14ac:dyDescent="0.25">
      <c r="A5" s="12">
        <f>+'[9]Budget and Finance Plan'!A25</f>
        <v>900</v>
      </c>
      <c r="B5" s="12" t="str">
        <f>+'[9]Budget and Finance Plan'!B25</f>
        <v>Total N - Personell Nyala</v>
      </c>
      <c r="C5" s="12">
        <f>+'[9]Budget and Finance Plan'!C25</f>
        <v>0</v>
      </c>
      <c r="D5" s="12">
        <f>+'[9]Budget and Finance Plan'!D25</f>
        <v>71100</v>
      </c>
      <c r="E5" s="12">
        <f>+'[9]Budget and Finance Plan'!E25</f>
        <v>0</v>
      </c>
      <c r="F5" s="12">
        <f>+'[9]Budget and Finance Plan'!F25</f>
        <v>0</v>
      </c>
      <c r="G5" s="12">
        <f>+'[9]Budget and Finance Plan'!G25</f>
        <v>0</v>
      </c>
      <c r="H5" s="12">
        <f>+'[9]Budget and Finance Plan'!H25</f>
        <v>0</v>
      </c>
      <c r="I5" s="12">
        <f>+'[9]Budget and Finance Plan'!I25</f>
        <v>0</v>
      </c>
      <c r="J5" s="12">
        <f>+'[9]Budget and Finance Plan'!J25</f>
        <v>71100</v>
      </c>
    </row>
    <row r="6" spans="1:10" x14ac:dyDescent="0.25">
      <c r="A6" s="12">
        <f>+'[9]Budget and Finance Plan'!A37</f>
        <v>926</v>
      </c>
      <c r="B6" s="12" t="str">
        <f>+'[9]Budget and Finance Plan'!B37</f>
        <v>Total N - Office Running Costs Nyala</v>
      </c>
      <c r="C6" s="12">
        <f>+'[9]Budget and Finance Plan'!C37</f>
        <v>0</v>
      </c>
      <c r="D6" s="12">
        <f>+'[9]Budget and Finance Plan'!D37</f>
        <v>1800</v>
      </c>
      <c r="E6" s="12">
        <f>+'[9]Budget and Finance Plan'!E37</f>
        <v>0</v>
      </c>
      <c r="F6" s="12">
        <f>+'[9]Budget and Finance Plan'!F37</f>
        <v>0</v>
      </c>
      <c r="G6" s="12">
        <f>+'[9]Budget and Finance Plan'!G37</f>
        <v>0</v>
      </c>
      <c r="H6" s="12">
        <f>+'[9]Budget and Finance Plan'!H37</f>
        <v>0</v>
      </c>
      <c r="I6" s="12">
        <f>+'[9]Budget and Finance Plan'!I37</f>
        <v>0</v>
      </c>
      <c r="J6" s="12">
        <f>+'[9]Budget and Finance Plan'!J37</f>
        <v>1800</v>
      </c>
    </row>
    <row r="7" spans="1:10" s="9" customFormat="1" ht="12.6" thickBot="1" x14ac:dyDescent="0.3">
      <c r="A7" s="9" t="s">
        <v>10</v>
      </c>
      <c r="B7" s="13" t="str">
        <f>+B4</f>
        <v>Country Funding Manager Nyala</v>
      </c>
      <c r="D7" s="14">
        <f>SUM(D5:D6)</f>
        <v>72900</v>
      </c>
      <c r="E7" s="14">
        <f t="shared" ref="E7:J7" si="0">SUM(E5:E6)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72900</v>
      </c>
    </row>
    <row r="8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B13" sqref="B13"/>
    </sheetView>
  </sheetViews>
  <sheetFormatPr defaultColWidth="9.109375" defaultRowHeight="12" x14ac:dyDescent="0.25"/>
  <cols>
    <col min="1" max="1" width="9.109375" style="12"/>
    <col min="2" max="2" width="33.33203125" style="12" bestFit="1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+'[9]Budget and Finance Plan'!C13</f>
        <v>Country Funding Manager Nyala</v>
      </c>
      <c r="C4" s="11"/>
    </row>
    <row r="5" spans="1:10" x14ac:dyDescent="0.25">
      <c r="A5" s="12">
        <f>+'[9]Budget and Finance Plan'!A25</f>
        <v>900</v>
      </c>
      <c r="B5" s="12" t="str">
        <f>+'[9]Budget and Finance Plan'!B25</f>
        <v>Total N - Personell Nyala</v>
      </c>
      <c r="C5" s="12">
        <f>+'[9]Budget and Finance Plan'!C25</f>
        <v>0</v>
      </c>
      <c r="D5" s="12">
        <f>+'[9]Budget and Finance Plan'!D25</f>
        <v>71100</v>
      </c>
      <c r="E5" s="12">
        <f>+'[9]Budget and Finance Plan'!E25</f>
        <v>0</v>
      </c>
      <c r="F5" s="12">
        <f>+'[9]Budget and Finance Plan'!F25</f>
        <v>0</v>
      </c>
      <c r="G5" s="12">
        <f>+'[9]Budget and Finance Plan'!G25</f>
        <v>0</v>
      </c>
      <c r="H5" s="12">
        <f>+'[9]Budget and Finance Plan'!H25</f>
        <v>0</v>
      </c>
      <c r="I5" s="12">
        <f>+'[9]Budget and Finance Plan'!I25</f>
        <v>0</v>
      </c>
      <c r="J5" s="12">
        <f>+'[9]Budget and Finance Plan'!J25</f>
        <v>71100</v>
      </c>
    </row>
    <row r="6" spans="1:10" x14ac:dyDescent="0.25">
      <c r="A6" s="12">
        <f>+'[9]Budget and Finance Plan'!A37</f>
        <v>926</v>
      </c>
      <c r="B6" s="12" t="str">
        <f>+'[9]Budget and Finance Plan'!B37</f>
        <v>Total N - Office Running Costs Nyala</v>
      </c>
      <c r="C6" s="12">
        <f>+'[9]Budget and Finance Plan'!C37</f>
        <v>0</v>
      </c>
      <c r="D6" s="12">
        <f>+'[9]Budget and Finance Plan'!D37</f>
        <v>1800</v>
      </c>
      <c r="E6" s="12">
        <f>+'[9]Budget and Finance Plan'!E37</f>
        <v>0</v>
      </c>
      <c r="F6" s="12">
        <f>+'[9]Budget and Finance Plan'!F37</f>
        <v>0</v>
      </c>
      <c r="G6" s="12">
        <f>+'[9]Budget and Finance Plan'!G37</f>
        <v>0</v>
      </c>
      <c r="H6" s="12">
        <f>+'[9]Budget and Finance Plan'!H37</f>
        <v>0</v>
      </c>
      <c r="I6" s="12">
        <f>+'[9]Budget and Finance Plan'!I37</f>
        <v>0</v>
      </c>
      <c r="J6" s="12">
        <f>+'[9]Budget and Finance Plan'!J37</f>
        <v>1800</v>
      </c>
    </row>
    <row r="7" spans="1:10" s="9" customFormat="1" ht="12.6" thickBot="1" x14ac:dyDescent="0.3">
      <c r="A7" s="9" t="s">
        <v>10</v>
      </c>
      <c r="B7" s="13" t="str">
        <f>+B4</f>
        <v>Country Funding Manager Nyala</v>
      </c>
      <c r="D7" s="14">
        <f>SUM(D5:D6)</f>
        <v>72900</v>
      </c>
      <c r="E7" s="14">
        <f t="shared" ref="E7:J7" si="0">SUM(E5:E6)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14">
        <f t="shared" si="0"/>
        <v>72900</v>
      </c>
    </row>
    <row r="8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L9" sqref="L9"/>
    </sheetView>
  </sheetViews>
  <sheetFormatPr defaultColWidth="9.109375" defaultRowHeight="12" x14ac:dyDescent="0.25"/>
  <cols>
    <col min="1" max="1" width="9.109375" style="12"/>
    <col min="2" max="2" width="35" style="12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'[10]Budget and Finance Plan'!C13</f>
        <v>Finance Nyala</v>
      </c>
      <c r="C4" s="11"/>
    </row>
    <row r="5" spans="1:10" s="69" customFormat="1" x14ac:dyDescent="0.25">
      <c r="A5" s="70">
        <f>'[10]Budget and Finance Plan'!A55</f>
        <v>751</v>
      </c>
      <c r="B5" s="71" t="str">
        <f>'[10]Budget and Finance Plan'!B55:C55</f>
        <v>Total N - Media Awareness</v>
      </c>
      <c r="C5" s="72"/>
      <c r="D5" s="73">
        <f>'[10]Budget and Finance Plan'!D55</f>
        <v>15000</v>
      </c>
      <c r="E5" s="12">
        <f>+'[10]Budget and Finance Plan'!E20</f>
        <v>0</v>
      </c>
      <c r="F5" s="12">
        <f>+'[10]Budget and Finance Plan'!F20</f>
        <v>0</v>
      </c>
      <c r="G5" s="12">
        <f>+'[10]Budget and Finance Plan'!G20</f>
        <v>0</v>
      </c>
      <c r="H5" s="12">
        <f>+'[10]Budget and Finance Plan'!H20</f>
        <v>0</v>
      </c>
      <c r="I5" s="12">
        <f>+'[10]Budget and Finance Plan'!I20</f>
        <v>0</v>
      </c>
      <c r="J5" s="19">
        <f>+'[10]Budget and Finance Plan'!J55</f>
        <v>15000</v>
      </c>
    </row>
    <row r="6" spans="1:10" s="69" customFormat="1" x14ac:dyDescent="0.25">
      <c r="A6" s="70">
        <f>'[10]Budget and Finance Plan'!A60</f>
        <v>752</v>
      </c>
      <c r="B6" s="71" t="str">
        <f>'[10]Budget and Finance Plan'!B60:C60</f>
        <v>Total N - Audit and other Professional fees</v>
      </c>
      <c r="C6" s="72"/>
      <c r="D6" s="73">
        <f>'[10]Budget and Finance Plan'!D60</f>
        <v>32250</v>
      </c>
      <c r="E6" s="12">
        <f>+'[10]Budget and Finance Plan'!E21</f>
        <v>0</v>
      </c>
      <c r="F6" s="12">
        <f>+'[10]Budget and Finance Plan'!F21</f>
        <v>0</v>
      </c>
      <c r="G6" s="12">
        <f>+'[10]Budget and Finance Plan'!G21</f>
        <v>0</v>
      </c>
      <c r="H6" s="12">
        <f>+'[10]Budget and Finance Plan'!H21</f>
        <v>0</v>
      </c>
      <c r="I6" s="12">
        <f>+'[10]Budget and Finance Plan'!I21</f>
        <v>0</v>
      </c>
      <c r="J6" s="19">
        <f>+'[10]Budget and Finance Plan'!J60</f>
        <v>32250</v>
      </c>
    </row>
    <row r="7" spans="1:10" s="69" customFormat="1" x14ac:dyDescent="0.25">
      <c r="A7" s="70">
        <f>'[10]Budget and Finance Plan'!A51</f>
        <v>758</v>
      </c>
      <c r="B7" s="71" t="str">
        <f>'[10]Budget and Finance Plan'!B51:C51</f>
        <v>Total N - Learning and Reviews</v>
      </c>
      <c r="C7" s="72"/>
      <c r="D7" s="73">
        <f>'[10]Budget and Finance Plan'!D51</f>
        <v>20000</v>
      </c>
      <c r="E7" s="12">
        <f>+'[10]Budget and Finance Plan'!E22</f>
        <v>0</v>
      </c>
      <c r="F7" s="12">
        <f>+'[10]Budget and Finance Plan'!F22</f>
        <v>0</v>
      </c>
      <c r="G7" s="12">
        <f>+'[10]Budget and Finance Plan'!G22</f>
        <v>0</v>
      </c>
      <c r="H7" s="12">
        <f>+'[10]Budget and Finance Plan'!H22</f>
        <v>0</v>
      </c>
      <c r="I7" s="12">
        <f>+'[10]Budget and Finance Plan'!I22</f>
        <v>0</v>
      </c>
      <c r="J7" s="19">
        <f>+'[10]Budget and Finance Plan'!J51</f>
        <v>20000</v>
      </c>
    </row>
    <row r="8" spans="1:10" x14ac:dyDescent="0.25">
      <c r="A8" s="12">
        <f>+'[10]Budget and Finance Plan'!A23</f>
        <v>900</v>
      </c>
      <c r="B8" s="12" t="str">
        <f>+'[10]Budget and Finance Plan'!B23</f>
        <v>Total N - Personell Nyala</v>
      </c>
      <c r="D8" s="12">
        <f>+'[10]Budget and Finance Plan'!D23</f>
        <v>139491.20000000001</v>
      </c>
      <c r="E8" s="12">
        <f>+'[10]Budget and Finance Plan'!E23</f>
        <v>0</v>
      </c>
      <c r="F8" s="12">
        <f>+'[10]Budget and Finance Plan'!F23</f>
        <v>0</v>
      </c>
      <c r="G8" s="12">
        <f>+'[10]Budget and Finance Plan'!G23</f>
        <v>0</v>
      </c>
      <c r="H8" s="12">
        <f>+'[10]Budget and Finance Plan'!H23</f>
        <v>0</v>
      </c>
      <c r="I8" s="12">
        <f>+'[10]Budget and Finance Plan'!I23</f>
        <v>0</v>
      </c>
      <c r="J8" s="12">
        <f>+'[10]Budget and Finance Plan'!J23</f>
        <v>139491.20000000001</v>
      </c>
    </row>
    <row r="9" spans="1:10" x14ac:dyDescent="0.25">
      <c r="A9" s="12">
        <f>+'[10]Budget and Finance Plan'!A39</f>
        <v>926</v>
      </c>
      <c r="B9" s="12" t="str">
        <f>+'[10]Budget and Finance Plan'!B39</f>
        <v>Total N - Office Running Costs Nyala</v>
      </c>
      <c r="D9" s="12">
        <f>+'[10]Budget and Finance Plan'!D39</f>
        <v>47225</v>
      </c>
      <c r="E9" s="12">
        <f>+'[10]Budget and Finance Plan'!E39</f>
        <v>0</v>
      </c>
      <c r="F9" s="12">
        <f>+'[10]Budget and Finance Plan'!F39</f>
        <v>0</v>
      </c>
      <c r="G9" s="12">
        <f>+'[10]Budget and Finance Plan'!G39</f>
        <v>0</v>
      </c>
      <c r="H9" s="12">
        <f>+'[10]Budget and Finance Plan'!H39</f>
        <v>0</v>
      </c>
      <c r="I9" s="12">
        <f>+'[10]Budget and Finance Plan'!I39</f>
        <v>0</v>
      </c>
      <c r="J9" s="12">
        <f>+'[10]Budget and Finance Plan'!J39</f>
        <v>47225</v>
      </c>
    </row>
    <row r="10" spans="1:10" x14ac:dyDescent="0.25">
      <c r="A10" s="12">
        <f>'[10]Budget and Finance Plan'!A43</f>
        <v>989</v>
      </c>
      <c r="B10" s="12" t="str">
        <f>'[10]Budget and Finance Plan'!B43:C43</f>
        <v>Total N - International Steering Comm. Costs (Board Meeting) incl travel &amp; accom.</v>
      </c>
      <c r="D10" s="19">
        <f>+'[10]Budget and Finance Plan'!D43</f>
        <v>20000</v>
      </c>
      <c r="J10" s="19">
        <f>+'[10]Budget and Finance Plan'!J43</f>
        <v>20000</v>
      </c>
    </row>
    <row r="11" spans="1:10" x14ac:dyDescent="0.25">
      <c r="A11" s="12">
        <f>'[10]Budget and Finance Plan'!A47</f>
        <v>990</v>
      </c>
      <c r="B11" s="12" t="str">
        <f>'[10]Budget and Finance Plan'!B47:C47</f>
        <v>Total N - National Coordinating Group Cost incl travel &amp; accom.</v>
      </c>
      <c r="D11" s="19">
        <f>+'[10]Budget and Finance Plan'!D47</f>
        <v>2820</v>
      </c>
      <c r="J11" s="19">
        <f>+'[10]Budget and Finance Plan'!J47</f>
        <v>2820</v>
      </c>
    </row>
    <row r="14" spans="1:10" s="9" customFormat="1" ht="12.6" thickBot="1" x14ac:dyDescent="0.3">
      <c r="A14" s="9" t="s">
        <v>10</v>
      </c>
      <c r="B14" s="13" t="str">
        <f>+B4</f>
        <v>Finance Nyala</v>
      </c>
      <c r="D14" s="37">
        <f>SUM(D5:D11)</f>
        <v>276786.2</v>
      </c>
      <c r="E14" s="14">
        <f t="shared" ref="E14:I14" si="0">SUM(E8:E9)</f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37">
        <f>SUM(J5:J11)</f>
        <v>276786.2</v>
      </c>
    </row>
    <row r="15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opLeftCell="A2" workbookViewId="0">
      <selection activeCell="G12" sqref="G12"/>
    </sheetView>
  </sheetViews>
  <sheetFormatPr defaultRowHeight="14.4" x14ac:dyDescent="0.3"/>
  <cols>
    <col min="2" max="2" width="29.44140625" bestFit="1" customWidth="1"/>
    <col min="4" max="4" width="9.109375" customWidth="1"/>
    <col min="5" max="5" width="9.5546875" bestFit="1" customWidth="1"/>
    <col min="9" max="10" width="9.109375" customWidth="1"/>
  </cols>
  <sheetData>
    <row r="1" spans="1:10" ht="60.6" x14ac:dyDescent="0.3">
      <c r="A1" s="1"/>
      <c r="B1" s="105" t="s">
        <v>0</v>
      </c>
      <c r="C1" s="106"/>
      <c r="D1" s="2" t="s">
        <v>1</v>
      </c>
      <c r="E1" s="101">
        <v>350028</v>
      </c>
      <c r="F1" s="3" t="s">
        <v>79</v>
      </c>
      <c r="G1" s="3" t="s">
        <v>78</v>
      </c>
      <c r="H1" s="3" t="s">
        <v>80</v>
      </c>
      <c r="I1" s="3" t="s">
        <v>3</v>
      </c>
      <c r="J1" s="3" t="s">
        <v>4</v>
      </c>
    </row>
    <row r="2" spans="1:10" x14ac:dyDescent="0.3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3">
      <c r="A3" s="4"/>
      <c r="B3" s="8" t="s">
        <v>6</v>
      </c>
      <c r="C3" s="6"/>
      <c r="D3" s="3"/>
      <c r="E3" s="3" t="s">
        <v>7</v>
      </c>
      <c r="F3" s="3" t="s">
        <v>7</v>
      </c>
      <c r="G3" s="3" t="s">
        <v>7</v>
      </c>
      <c r="H3" s="3" t="s">
        <v>8</v>
      </c>
      <c r="I3" s="3"/>
      <c r="J3" s="3"/>
    </row>
    <row r="4" spans="1:10" x14ac:dyDescent="0.3">
      <c r="A4" s="9" t="s">
        <v>9</v>
      </c>
      <c r="B4" s="10" t="s">
        <v>25</v>
      </c>
      <c r="C4" s="11"/>
      <c r="D4" s="9"/>
      <c r="E4" s="9"/>
      <c r="F4" s="9"/>
      <c r="G4" s="9"/>
      <c r="H4" s="9"/>
      <c r="I4" s="9"/>
      <c r="J4" s="9"/>
    </row>
    <row r="5" spans="1:10" x14ac:dyDescent="0.3">
      <c r="A5" s="12">
        <f>+'[11]Budget and Finance Plan'!A29</f>
        <v>900</v>
      </c>
      <c r="B5" s="12" t="str">
        <f>+'[11]Budget and Finance Plan'!B29</f>
        <v>Total N - Personell Nyala</v>
      </c>
      <c r="C5" s="12">
        <f>+'[11]Budget and Finance Plan'!C29</f>
        <v>0</v>
      </c>
      <c r="D5" s="12">
        <f>+'[11]Budget and Finance Plan'!D29</f>
        <v>152730</v>
      </c>
      <c r="E5" s="12">
        <f>+'[11]Budget and Finance Plan'!E29</f>
        <v>0</v>
      </c>
      <c r="F5" s="12">
        <f>+'[11]Budget and Finance Plan'!F29</f>
        <v>0</v>
      </c>
      <c r="G5" s="12">
        <f>+'[11]Budget and Finance Plan'!G29</f>
        <v>0</v>
      </c>
      <c r="H5" s="12">
        <f>+'[11]Budget and Finance Plan'!H29</f>
        <v>0</v>
      </c>
      <c r="I5" s="12">
        <f>+'[11]Budget and Finance Plan'!I29</f>
        <v>0</v>
      </c>
      <c r="J5" s="12">
        <f>+'[11]Budget and Finance Plan'!J29</f>
        <v>152730</v>
      </c>
    </row>
    <row r="6" spans="1:10" x14ac:dyDescent="0.3">
      <c r="A6" s="12">
        <f>+'[11]Budget and Finance Plan'!A54</f>
        <v>926</v>
      </c>
      <c r="B6" s="12" t="str">
        <f>+'[11]Budget and Finance Plan'!B54</f>
        <v>Total N - Office Running Costs Nyala</v>
      </c>
      <c r="C6" s="12">
        <f>+'[11]Budget and Finance Plan'!C54</f>
        <v>0</v>
      </c>
      <c r="D6" s="12">
        <f>+'[11]Budget and Finance Plan'!D54</f>
        <v>93016</v>
      </c>
      <c r="E6" s="12">
        <f>+'[11]Budget and Finance Plan'!E54</f>
        <v>0</v>
      </c>
      <c r="F6" s="12">
        <f>+'[11]Budget and Finance Plan'!F54</f>
        <v>0</v>
      </c>
      <c r="G6" s="12">
        <f>+'[11]Budget and Finance Plan'!G54</f>
        <v>0</v>
      </c>
      <c r="H6" s="12">
        <f>+'[11]Budget and Finance Plan'!H54</f>
        <v>0</v>
      </c>
      <c r="I6" s="12">
        <f>+'[11]Budget and Finance Plan'!I54</f>
        <v>0</v>
      </c>
      <c r="J6" s="12">
        <f>+'[11]Budget and Finance Plan'!J54</f>
        <v>93016</v>
      </c>
    </row>
    <row r="7" spans="1:10" ht="15" thickBot="1" x14ac:dyDescent="0.35">
      <c r="A7" s="9" t="s">
        <v>10</v>
      </c>
      <c r="B7" s="13" t="str">
        <f>+B4</f>
        <v>ADMIN NYALA</v>
      </c>
      <c r="C7" s="9"/>
      <c r="D7" s="14">
        <f>SUM(D5:D6)</f>
        <v>245746</v>
      </c>
      <c r="E7" s="14">
        <v>37891</v>
      </c>
      <c r="F7" s="14">
        <v>10621</v>
      </c>
      <c r="G7" s="14">
        <v>1706</v>
      </c>
      <c r="H7" s="14">
        <v>66600</v>
      </c>
      <c r="I7" s="14">
        <f>SUM(E7:H7)</f>
        <v>116818</v>
      </c>
      <c r="J7" s="14">
        <f>D7-I7</f>
        <v>128928</v>
      </c>
    </row>
    <row r="8" spans="1:10" ht="15" thickTop="1" x14ac:dyDescent="0.3"/>
  </sheetData>
  <mergeCells count="1"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I12" sqref="I12"/>
    </sheetView>
  </sheetViews>
  <sheetFormatPr defaultRowHeight="14.4" x14ac:dyDescent="0.3"/>
  <cols>
    <col min="2" max="2" width="25.5546875" bestFit="1" customWidth="1"/>
    <col min="7" max="7" width="9.5546875" bestFit="1" customWidth="1"/>
  </cols>
  <sheetData>
    <row r="1" spans="1:10" ht="72.599999999999994" x14ac:dyDescent="0.3">
      <c r="A1" s="1"/>
      <c r="B1" s="105" t="s">
        <v>0</v>
      </c>
      <c r="C1" s="106"/>
      <c r="D1" s="2" t="s">
        <v>1</v>
      </c>
      <c r="E1" s="3" t="s">
        <v>81</v>
      </c>
      <c r="F1" s="3" t="s">
        <v>85</v>
      </c>
      <c r="G1" s="101">
        <v>350030</v>
      </c>
      <c r="H1" s="3" t="s">
        <v>77</v>
      </c>
      <c r="I1" s="3" t="s">
        <v>3</v>
      </c>
      <c r="J1" s="3" t="s">
        <v>4</v>
      </c>
    </row>
    <row r="2" spans="1:10" x14ac:dyDescent="0.3">
      <c r="A2" s="116" t="str">
        <f>+'[12]Budget and Finance Plan'!A10:C10</f>
        <v>ADMIN Darfur</v>
      </c>
      <c r="B2" s="117"/>
      <c r="C2" s="118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3">
      <c r="A3" s="4"/>
      <c r="B3" s="8" t="s">
        <v>6</v>
      </c>
      <c r="C3" s="6"/>
      <c r="D3" s="3"/>
      <c r="E3" s="3" t="s">
        <v>7</v>
      </c>
      <c r="F3" s="3" t="s">
        <v>7</v>
      </c>
      <c r="G3" s="3" t="s">
        <v>7</v>
      </c>
      <c r="H3" s="3" t="s">
        <v>8</v>
      </c>
      <c r="I3" s="3"/>
      <c r="J3" s="3"/>
    </row>
    <row r="4" spans="1:10" x14ac:dyDescent="0.3">
      <c r="A4" s="9" t="s">
        <v>9</v>
      </c>
      <c r="B4" s="13" t="s">
        <v>26</v>
      </c>
      <c r="C4" s="9"/>
      <c r="D4" s="9"/>
      <c r="E4" s="9"/>
      <c r="F4" s="9"/>
      <c r="G4" s="9"/>
      <c r="H4" s="9"/>
      <c r="I4" s="9"/>
      <c r="J4" s="9"/>
    </row>
    <row r="5" spans="1:10" x14ac:dyDescent="0.3">
      <c r="A5" s="12">
        <v>900</v>
      </c>
      <c r="B5" s="12" t="str">
        <f>+'[12]Budget and Finance Plan'!B29:C29</f>
        <v xml:space="preserve">Total Z - Personell </v>
      </c>
      <c r="C5" s="12"/>
      <c r="D5" s="16">
        <f>+'[12]Budget and Finance Plan'!D29:E29</f>
        <v>258604.09199999998</v>
      </c>
      <c r="E5" s="16">
        <f>+'[12]Budget and Finance Plan'!E29:F29</f>
        <v>0</v>
      </c>
      <c r="F5" s="16">
        <f>+'[12]Budget and Finance Plan'!F29:G29</f>
        <v>0</v>
      </c>
      <c r="G5" s="16">
        <f>+'[12]Budget and Finance Plan'!G29:H29</f>
        <v>0</v>
      </c>
      <c r="H5" s="16">
        <f>+'[12]Budget and Finance Plan'!H29:I29</f>
        <v>0</v>
      </c>
      <c r="I5" s="16">
        <f>+'[12]Budget and Finance Plan'!I29:J29</f>
        <v>0</v>
      </c>
      <c r="J5" s="16">
        <f>+'[12]Budget and Finance Plan'!J29:K29</f>
        <v>258604.09199999998</v>
      </c>
    </row>
    <row r="6" spans="1:10" x14ac:dyDescent="0.3">
      <c r="A6" s="12">
        <v>926</v>
      </c>
      <c r="B6" s="12" t="str">
        <f>+'[12]Budget and Finance Plan'!B57:C57</f>
        <v>Total Z - Office Running Costs Z</v>
      </c>
      <c r="C6" s="12"/>
      <c r="D6" s="16">
        <f>+'[12]Budget and Finance Plan'!D57:E57</f>
        <v>83916</v>
      </c>
      <c r="E6" s="16">
        <f>+'[12]Budget and Finance Plan'!E57:F57</f>
        <v>0</v>
      </c>
      <c r="F6" s="16">
        <f>+'[12]Budget and Finance Plan'!F57:G57</f>
        <v>0</v>
      </c>
      <c r="G6" s="16">
        <f>+'[12]Budget and Finance Plan'!G57:H57</f>
        <v>0</v>
      </c>
      <c r="H6" s="16">
        <f>+'[12]Budget and Finance Plan'!H57:I57</f>
        <v>0</v>
      </c>
      <c r="I6" s="16">
        <f>+'[12]Budget and Finance Plan'!I57:J57</f>
        <v>0</v>
      </c>
      <c r="J6" s="16">
        <f>+'[12]Budget and Finance Plan'!J57:K57</f>
        <v>83916</v>
      </c>
    </row>
    <row r="7" spans="1:10" ht="15" thickBot="1" x14ac:dyDescent="0.35">
      <c r="A7" s="46" t="s">
        <v>10</v>
      </c>
      <c r="B7" s="13" t="str">
        <f>+B4</f>
        <v>ADMIN ZALINGEI</v>
      </c>
      <c r="C7" s="9"/>
      <c r="D7" s="47">
        <f>SUM(D5:D6)</f>
        <v>342520.09199999995</v>
      </c>
      <c r="E7" s="47">
        <v>69940</v>
      </c>
      <c r="F7" s="47">
        <v>18356</v>
      </c>
      <c r="G7" s="47">
        <f>67800+18400</f>
        <v>86200</v>
      </c>
      <c r="H7" s="47">
        <v>29943</v>
      </c>
      <c r="I7" s="47">
        <f>SUM(E7:H7)</f>
        <v>204439</v>
      </c>
      <c r="J7" s="47">
        <f>D7-I7</f>
        <v>138081.09199999995</v>
      </c>
    </row>
    <row r="8" spans="1:10" ht="15" thickTop="1" x14ac:dyDescent="0.3"/>
  </sheetData>
  <mergeCells count="2">
    <mergeCell ref="B1:C1"/>
    <mergeCell ref="A2:C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D13" sqref="D13"/>
    </sheetView>
  </sheetViews>
  <sheetFormatPr defaultRowHeight="14.4" x14ac:dyDescent="0.3"/>
  <cols>
    <col min="2" max="2" width="35" customWidth="1"/>
  </cols>
  <sheetData>
    <row r="1" spans="1:10" ht="72.599999999999994" x14ac:dyDescent="0.3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3">
      <c r="A2" s="116" t="str">
        <f>+'[12]Budget and Finance Plan'!A10:C10</f>
        <v>ADMIN Darfur</v>
      </c>
      <c r="B2" s="117"/>
      <c r="C2" s="118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3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x14ac:dyDescent="0.3">
      <c r="A4" s="9" t="s">
        <v>9</v>
      </c>
      <c r="B4" s="13" t="s">
        <v>28</v>
      </c>
      <c r="C4" s="9"/>
      <c r="D4" s="9"/>
      <c r="E4" s="9"/>
      <c r="F4" s="9"/>
      <c r="G4" s="9"/>
      <c r="H4" s="9"/>
      <c r="I4" s="9"/>
      <c r="J4" s="9"/>
    </row>
    <row r="5" spans="1:10" x14ac:dyDescent="0.3">
      <c r="A5" s="12">
        <v>900</v>
      </c>
      <c r="B5" s="19" t="s">
        <v>29</v>
      </c>
      <c r="C5" s="12"/>
      <c r="D5" s="16">
        <v>107529.2</v>
      </c>
      <c r="E5" s="16"/>
      <c r="F5" s="16"/>
      <c r="G5" s="16"/>
      <c r="H5" s="16"/>
      <c r="I5" s="16"/>
      <c r="J5" s="16"/>
    </row>
    <row r="6" spans="1:10" x14ac:dyDescent="0.3">
      <c r="A6" s="12">
        <v>926</v>
      </c>
      <c r="B6" s="12" t="s">
        <v>30</v>
      </c>
      <c r="C6" s="12"/>
      <c r="D6" s="16">
        <v>15260</v>
      </c>
      <c r="E6" s="16"/>
      <c r="F6" s="16"/>
      <c r="G6" s="16"/>
      <c r="H6" s="16"/>
      <c r="I6" s="16"/>
      <c r="J6" s="16"/>
    </row>
    <row r="7" spans="1:10" x14ac:dyDescent="0.3">
      <c r="A7" s="12">
        <v>943</v>
      </c>
      <c r="B7" s="12" t="s">
        <v>31</v>
      </c>
      <c r="C7" s="12"/>
      <c r="D7" s="16">
        <v>35700</v>
      </c>
      <c r="E7" s="16"/>
      <c r="F7" s="16"/>
      <c r="G7" s="16"/>
      <c r="H7" s="16"/>
      <c r="I7" s="16"/>
      <c r="J7" s="16"/>
    </row>
    <row r="8" spans="1:10" ht="15" thickBot="1" x14ac:dyDescent="0.35">
      <c r="A8" s="46" t="s">
        <v>10</v>
      </c>
      <c r="B8" s="13" t="str">
        <f>+B4</f>
        <v>FINANCE</v>
      </c>
      <c r="C8" s="9"/>
      <c r="D8" s="47">
        <f t="shared" ref="D8:J8" si="0">SUM(D5:D7)</f>
        <v>158489.20000000001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</row>
    <row r="9" spans="1:10" ht="15" thickTop="1" x14ac:dyDescent="0.3"/>
  </sheetData>
  <mergeCells count="2">
    <mergeCell ref="B1:C1"/>
    <mergeCell ref="A2:C2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C13" sqref="C13"/>
    </sheetView>
  </sheetViews>
  <sheetFormatPr defaultColWidth="9.109375" defaultRowHeight="12" x14ac:dyDescent="0.25"/>
  <cols>
    <col min="1" max="1" width="9.109375" style="12"/>
    <col min="2" max="2" width="33.33203125" style="12" bestFit="1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+'[13]Budget and Finance Plan'!C13</f>
        <v>HSO Nyala</v>
      </c>
      <c r="C4" s="11"/>
    </row>
    <row r="5" spans="1:10" x14ac:dyDescent="0.25">
      <c r="A5" s="12">
        <f>+'[13]Budget and Finance Plan'!A24</f>
        <v>900</v>
      </c>
      <c r="B5" s="12" t="str">
        <f>+'[13]Budget and Finance Plan'!B24</f>
        <v>Total N - Personell Nyala</v>
      </c>
      <c r="C5" s="12">
        <f>+'[13]Budget and Finance Plan'!C24</f>
        <v>0</v>
      </c>
      <c r="D5" s="12">
        <f>+'[13]Budget and Finance Plan'!D24</f>
        <v>118381.28</v>
      </c>
      <c r="E5" s="12">
        <f>+'[13]Budget and Finance Plan'!E24</f>
        <v>0</v>
      </c>
      <c r="F5" s="12">
        <f>+'[13]Budget and Finance Plan'!F24</f>
        <v>0</v>
      </c>
      <c r="G5" s="12">
        <f>+'[13]Budget and Finance Plan'!G24</f>
        <v>0</v>
      </c>
      <c r="H5" s="12">
        <f>+'[13]Budget and Finance Plan'!H24</f>
        <v>0</v>
      </c>
      <c r="I5" s="12">
        <f>+'[13]Budget and Finance Plan'!I24</f>
        <v>0</v>
      </c>
      <c r="J5" s="12">
        <f>+'[13]Budget and Finance Plan'!J24</f>
        <v>118381.28</v>
      </c>
    </row>
    <row r="6" spans="1:10" x14ac:dyDescent="0.25">
      <c r="A6" s="12">
        <f>+'[13]Budget and Finance Plan'!A36</f>
        <v>926</v>
      </c>
      <c r="B6" s="12" t="str">
        <f>+'[13]Budget and Finance Plan'!B36</f>
        <v>Total N - Office Running Costs Nyala</v>
      </c>
      <c r="C6" s="12">
        <f>+'[13]Budget and Finance Plan'!C36</f>
        <v>0</v>
      </c>
      <c r="D6" s="12">
        <f>+'[13]Budget and Finance Plan'!D36</f>
        <v>7976</v>
      </c>
      <c r="E6" s="12">
        <f>+'[13]Budget and Finance Plan'!E36</f>
        <v>0</v>
      </c>
      <c r="F6" s="12">
        <f>+'[13]Budget and Finance Plan'!F36</f>
        <v>0</v>
      </c>
      <c r="G6" s="12">
        <f>+'[13]Budget and Finance Plan'!G36</f>
        <v>0</v>
      </c>
      <c r="H6" s="12">
        <f>+'[13]Budget and Finance Plan'!H36</f>
        <v>0</v>
      </c>
      <c r="I6" s="12">
        <f>+'[13]Budget and Finance Plan'!I36</f>
        <v>0</v>
      </c>
      <c r="J6" s="12">
        <f>+'[13]Budget and Finance Plan'!J36</f>
        <v>7976</v>
      </c>
    </row>
    <row r="7" spans="1:10" x14ac:dyDescent="0.25">
      <c r="A7" s="12">
        <f>+'[13]Budget and Finance Plan'!A37</f>
        <v>943</v>
      </c>
      <c r="B7" s="12" t="str">
        <f>+'[13]Budget and Finance Plan'!B37</f>
        <v>N - Logistics &amp; transport costs</v>
      </c>
      <c r="C7" s="12">
        <f>+'[13]Budget and Finance Plan'!C37</f>
        <v>0</v>
      </c>
      <c r="D7" s="19">
        <f>+'[13]Budget and Finance Plan'!D43</f>
        <v>2700</v>
      </c>
      <c r="E7" s="19">
        <f>+'[13]Budget and Finance Plan'!E43</f>
        <v>0</v>
      </c>
      <c r="F7" s="19">
        <f>+'[13]Budget and Finance Plan'!F43</f>
        <v>0</v>
      </c>
      <c r="G7" s="19">
        <f>+'[13]Budget and Finance Plan'!G43</f>
        <v>0</v>
      </c>
      <c r="H7" s="19">
        <f>+'[13]Budget and Finance Plan'!H43</f>
        <v>0</v>
      </c>
      <c r="I7" s="19">
        <f>+'[13]Budget and Finance Plan'!I43</f>
        <v>0</v>
      </c>
      <c r="J7" s="19">
        <f>+'[13]Budget and Finance Plan'!J43</f>
        <v>2700</v>
      </c>
    </row>
    <row r="8" spans="1:10" s="9" customFormat="1" ht="12.6" thickBot="1" x14ac:dyDescent="0.3">
      <c r="A8" s="9" t="s">
        <v>10</v>
      </c>
      <c r="B8" s="13" t="str">
        <f>+B4</f>
        <v>HSO Nyala</v>
      </c>
      <c r="D8" s="14">
        <f>SUM(D5:D7)</f>
        <v>129057.28</v>
      </c>
      <c r="E8" s="14">
        <f t="shared" ref="E8:J8" si="0">SUM(E5:E7)</f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4">
        <f t="shared" si="0"/>
        <v>0</v>
      </c>
      <c r="J8" s="14">
        <f t="shared" si="0"/>
        <v>129057.28</v>
      </c>
    </row>
    <row r="9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E16" sqref="E16"/>
    </sheetView>
  </sheetViews>
  <sheetFormatPr defaultColWidth="9.109375" defaultRowHeight="12" x14ac:dyDescent="0.25"/>
  <cols>
    <col min="1" max="1" width="9.109375" style="12"/>
    <col min="2" max="2" width="35" style="12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'[14]Budget and Finance Plan'!C13</f>
        <v>ERRADA Nyala</v>
      </c>
      <c r="C4" s="11"/>
    </row>
    <row r="5" spans="1:10" s="69" customFormat="1" x14ac:dyDescent="0.25">
      <c r="A5" s="70">
        <f>'[14]Budget and Finance Plan'!A60</f>
        <v>752</v>
      </c>
      <c r="B5" s="71" t="str">
        <f>'[14]Budget and Finance Plan'!B60:C60</f>
        <v>Total N - Audit and other Professional fees</v>
      </c>
      <c r="C5" s="72"/>
      <c r="D5" s="73">
        <f>'[14]Budget and Finance Plan'!D60</f>
        <v>2200</v>
      </c>
      <c r="E5" s="12">
        <f>+'[14]Budget and Finance Plan'!E21</f>
        <v>0</v>
      </c>
      <c r="F5" s="12">
        <f>+'[14]Budget and Finance Plan'!F21</f>
        <v>0</v>
      </c>
      <c r="G5" s="12">
        <f>+'[14]Budget and Finance Plan'!G21</f>
        <v>0</v>
      </c>
      <c r="H5" s="12">
        <f>+'[14]Budget and Finance Plan'!H21</f>
        <v>0</v>
      </c>
      <c r="I5" s="12">
        <f>+'[14]Budget and Finance Plan'!I21</f>
        <v>0</v>
      </c>
      <c r="J5" s="19">
        <f>+'[14]Budget and Finance Plan'!J60</f>
        <v>2200</v>
      </c>
    </row>
    <row r="6" spans="1:10" x14ac:dyDescent="0.25">
      <c r="A6" s="12">
        <f>+'[14]Budget and Finance Plan'!A23</f>
        <v>900</v>
      </c>
      <c r="B6" s="12" t="str">
        <f>+'[14]Budget and Finance Plan'!B23</f>
        <v>Total N - Personell Nyala</v>
      </c>
      <c r="D6" s="12">
        <f>+'[14]Budget and Finance Plan'!D23</f>
        <v>92234</v>
      </c>
      <c r="E6" s="12">
        <f>+'[14]Budget and Finance Plan'!E23</f>
        <v>0</v>
      </c>
      <c r="F6" s="12">
        <f>+'[14]Budget and Finance Plan'!F23</f>
        <v>0</v>
      </c>
      <c r="G6" s="12">
        <f>+'[14]Budget and Finance Plan'!G23</f>
        <v>0</v>
      </c>
      <c r="H6" s="12">
        <f>+'[14]Budget and Finance Plan'!H23</f>
        <v>0</v>
      </c>
      <c r="I6" s="12">
        <f>+'[14]Budget and Finance Plan'!I23</f>
        <v>0</v>
      </c>
      <c r="J6" s="12">
        <f>+'[14]Budget and Finance Plan'!J23</f>
        <v>92234</v>
      </c>
    </row>
    <row r="7" spans="1:10" x14ac:dyDescent="0.25">
      <c r="A7" s="12">
        <f>+'[14]Budget and Finance Plan'!A39</f>
        <v>926</v>
      </c>
      <c r="B7" s="12" t="str">
        <f>+'[14]Budget and Finance Plan'!B39</f>
        <v>Total N - Office Running Costs Nyala</v>
      </c>
      <c r="D7" s="12">
        <f>+'[14]Budget and Finance Plan'!D39</f>
        <v>11304</v>
      </c>
      <c r="E7" s="12">
        <f>+'[14]Budget and Finance Plan'!E39</f>
        <v>0</v>
      </c>
      <c r="F7" s="12">
        <f>+'[14]Budget and Finance Plan'!F39</f>
        <v>0</v>
      </c>
      <c r="G7" s="12">
        <f>+'[14]Budget and Finance Plan'!G39</f>
        <v>0</v>
      </c>
      <c r="H7" s="12">
        <f>+'[14]Budget and Finance Plan'!H39</f>
        <v>0</v>
      </c>
      <c r="I7" s="12">
        <f>+'[14]Budget and Finance Plan'!I39</f>
        <v>0</v>
      </c>
      <c r="J7" s="12">
        <f>+'[14]Budget and Finance Plan'!J39</f>
        <v>11304</v>
      </c>
    </row>
    <row r="8" spans="1:10" x14ac:dyDescent="0.25">
      <c r="A8" s="12">
        <f>'[14]Budget and Finance Plan'!A43</f>
        <v>989</v>
      </c>
      <c r="B8" s="12" t="str">
        <f>'[14]Budget and Finance Plan'!B43:C43</f>
        <v>Total N - International Steering Comm. Costs (Board Meeting) incl travel &amp; accom.</v>
      </c>
      <c r="D8" s="19">
        <f>+'[14]Budget and Finance Plan'!D43</f>
        <v>100</v>
      </c>
      <c r="J8" s="19">
        <f>+'[14]Budget and Finance Plan'!J43</f>
        <v>100</v>
      </c>
    </row>
    <row r="10" spans="1:10" s="9" customFormat="1" ht="12.6" thickBot="1" x14ac:dyDescent="0.3">
      <c r="A10" s="9" t="s">
        <v>10</v>
      </c>
      <c r="B10" s="13" t="str">
        <f>+B4</f>
        <v>ERRADA Nyala</v>
      </c>
      <c r="D10" s="37">
        <f>SUM(D5:D8)</f>
        <v>105838</v>
      </c>
      <c r="E10" s="14">
        <f t="shared" ref="E10:I10" si="0">SUM(E6:E7)</f>
        <v>0</v>
      </c>
      <c r="F10" s="14">
        <f t="shared" si="0"/>
        <v>0</v>
      </c>
      <c r="G10" s="14">
        <f t="shared" si="0"/>
        <v>0</v>
      </c>
      <c r="H10" s="14">
        <f t="shared" si="0"/>
        <v>0</v>
      </c>
      <c r="I10" s="14">
        <f t="shared" si="0"/>
        <v>0</v>
      </c>
      <c r="J10" s="37">
        <f>SUM(J5:J8)</f>
        <v>105838</v>
      </c>
    </row>
    <row r="11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B13" sqref="B13"/>
    </sheetView>
  </sheetViews>
  <sheetFormatPr defaultRowHeight="14.4" x14ac:dyDescent="0.3"/>
  <cols>
    <col min="1" max="1" width="13.6640625" customWidth="1"/>
    <col min="2" max="2" width="13.88671875" customWidth="1"/>
    <col min="3" max="3" width="17.44140625" customWidth="1"/>
    <col min="4" max="4" width="14.33203125" bestFit="1" customWidth="1"/>
    <col min="5" max="5" width="12" customWidth="1"/>
  </cols>
  <sheetData>
    <row r="1" spans="1:5" x14ac:dyDescent="0.3">
      <c r="A1" s="46" t="s">
        <v>63</v>
      </c>
    </row>
    <row r="3" spans="1:5" x14ac:dyDescent="0.3">
      <c r="A3" s="46" t="s">
        <v>64</v>
      </c>
    </row>
    <row r="5" spans="1:5" x14ac:dyDescent="0.3">
      <c r="A5" s="46" t="s">
        <v>65</v>
      </c>
      <c r="B5" s="46" t="s">
        <v>66</v>
      </c>
      <c r="C5" s="46" t="s">
        <v>74</v>
      </c>
      <c r="D5" s="46" t="s">
        <v>67</v>
      </c>
      <c r="E5" s="46" t="s">
        <v>68</v>
      </c>
    </row>
    <row r="6" spans="1:5" x14ac:dyDescent="0.3">
      <c r="A6" t="s">
        <v>69</v>
      </c>
      <c r="B6">
        <v>5789</v>
      </c>
      <c r="C6">
        <v>150</v>
      </c>
      <c r="D6">
        <v>23.4375</v>
      </c>
      <c r="E6" s="90">
        <f>B6*D6</f>
        <v>135679.6875</v>
      </c>
    </row>
    <row r="7" spans="1:5" x14ac:dyDescent="0.3">
      <c r="A7" t="s">
        <v>70</v>
      </c>
      <c r="B7">
        <v>6016</v>
      </c>
      <c r="C7">
        <v>15</v>
      </c>
      <c r="D7">
        <v>2.34375</v>
      </c>
      <c r="E7" s="90">
        <f t="shared" ref="E7:E10" si="0">B7*D7</f>
        <v>14100</v>
      </c>
    </row>
    <row r="8" spans="1:5" x14ac:dyDescent="0.3">
      <c r="A8" t="s">
        <v>71</v>
      </c>
      <c r="B8">
        <v>493</v>
      </c>
      <c r="C8">
        <v>120</v>
      </c>
      <c r="D8">
        <v>18.75</v>
      </c>
      <c r="E8" s="90">
        <f t="shared" si="0"/>
        <v>9243.75</v>
      </c>
    </row>
    <row r="9" spans="1:5" x14ac:dyDescent="0.3">
      <c r="A9" t="s">
        <v>72</v>
      </c>
      <c r="B9">
        <v>8573</v>
      </c>
      <c r="C9">
        <v>30</v>
      </c>
      <c r="D9">
        <v>4.6875</v>
      </c>
      <c r="E9" s="90">
        <f t="shared" si="0"/>
        <v>40185.9375</v>
      </c>
    </row>
    <row r="10" spans="1:5" x14ac:dyDescent="0.3">
      <c r="A10" t="s">
        <v>73</v>
      </c>
      <c r="B10">
        <v>5519</v>
      </c>
      <c r="C10">
        <v>25</v>
      </c>
      <c r="D10">
        <v>3.90625</v>
      </c>
      <c r="E10" s="90">
        <f t="shared" si="0"/>
        <v>21558.59375</v>
      </c>
    </row>
    <row r="11" spans="1:5" x14ac:dyDescent="0.3">
      <c r="A11" s="46" t="s">
        <v>75</v>
      </c>
      <c r="E11" s="78">
        <f>SUM(E6:E10)</f>
        <v>220767.96875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4" workbookViewId="0">
      <selection activeCell="G18" sqref="G18"/>
    </sheetView>
  </sheetViews>
  <sheetFormatPr defaultRowHeight="14.4" x14ac:dyDescent="0.3"/>
  <cols>
    <col min="1" max="1" width="16.88671875" customWidth="1"/>
    <col min="3" max="3" width="12.5546875" bestFit="1" customWidth="1"/>
    <col min="4" max="4" width="15.6640625" bestFit="1" customWidth="1"/>
    <col min="5" max="5" width="14.109375" bestFit="1" customWidth="1"/>
  </cols>
  <sheetData>
    <row r="1" spans="1:11" x14ac:dyDescent="0.3">
      <c r="A1" s="46" t="s">
        <v>43</v>
      </c>
      <c r="J1" t="s">
        <v>49</v>
      </c>
      <c r="K1">
        <v>6.4</v>
      </c>
    </row>
    <row r="3" spans="1:11" x14ac:dyDescent="0.3">
      <c r="A3" t="s">
        <v>44</v>
      </c>
      <c r="C3" s="90">
        <f>EDUCATION!D14</f>
        <v>150151</v>
      </c>
    </row>
    <row r="4" spans="1:11" x14ac:dyDescent="0.3">
      <c r="A4" t="s">
        <v>45</v>
      </c>
      <c r="C4" s="90">
        <f>LIVELIHOOD!D18</f>
        <v>111654.55</v>
      </c>
    </row>
    <row r="5" spans="1:11" x14ac:dyDescent="0.3">
      <c r="A5" t="s">
        <v>46</v>
      </c>
      <c r="C5" s="91">
        <f>'ERRADA NYALA SUPPORT'!D10</f>
        <v>105838</v>
      </c>
    </row>
    <row r="6" spans="1:11" x14ac:dyDescent="0.3">
      <c r="C6" s="93">
        <f>SUM(C3:C5)</f>
        <v>367643.55</v>
      </c>
    </row>
    <row r="7" spans="1:11" x14ac:dyDescent="0.3">
      <c r="D7" s="94" t="s">
        <v>48</v>
      </c>
      <c r="E7" s="94" t="s">
        <v>5</v>
      </c>
    </row>
    <row r="8" spans="1:11" x14ac:dyDescent="0.3">
      <c r="A8" t="s">
        <v>50</v>
      </c>
      <c r="E8" s="92">
        <f>C6*5%</f>
        <v>18382.177500000002</v>
      </c>
    </row>
    <row r="9" spans="1:11" x14ac:dyDescent="0.3">
      <c r="C9" s="92"/>
    </row>
    <row r="11" spans="1:11" x14ac:dyDescent="0.3">
      <c r="A11" s="46" t="s">
        <v>34</v>
      </c>
      <c r="D11" s="46"/>
      <c r="E11" s="46"/>
    </row>
    <row r="12" spans="1:11" x14ac:dyDescent="0.3">
      <c r="A12" t="s">
        <v>47</v>
      </c>
      <c r="D12" s="90">
        <v>1000000</v>
      </c>
      <c r="E12" s="92">
        <f>D12/K1</f>
        <v>156250</v>
      </c>
    </row>
    <row r="16" spans="1:11" x14ac:dyDescent="0.3">
      <c r="A16" s="46" t="s">
        <v>89</v>
      </c>
    </row>
    <row r="17" spans="1:5" x14ac:dyDescent="0.3">
      <c r="A17" t="s">
        <v>52</v>
      </c>
      <c r="E17" s="92">
        <f>95000*1.51322</f>
        <v>143755.9</v>
      </c>
    </row>
    <row r="18" spans="1:5" x14ac:dyDescent="0.3">
      <c r="A18" s="95" t="s">
        <v>53</v>
      </c>
    </row>
    <row r="20" spans="1:5" x14ac:dyDescent="0.3">
      <c r="A20" s="46" t="s">
        <v>88</v>
      </c>
    </row>
    <row r="21" spans="1:5" x14ac:dyDescent="0.3">
      <c r="A21" t="s">
        <v>51</v>
      </c>
      <c r="C21" s="90">
        <f>'2016 Appeal'!D22</f>
        <v>5068651.0440739999</v>
      </c>
      <c r="E21" s="92">
        <f>(C21*4%)-E17</f>
        <v>58990.141762960004</v>
      </c>
    </row>
    <row r="23" spans="1:5" x14ac:dyDescent="0.3">
      <c r="A23" s="46" t="s">
        <v>87</v>
      </c>
      <c r="E23" s="78">
        <f>E17+E21</f>
        <v>202746.04176296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opLeftCell="A10" workbookViewId="0">
      <selection activeCell="H22" sqref="H22"/>
    </sheetView>
  </sheetViews>
  <sheetFormatPr defaultColWidth="9.109375" defaultRowHeight="12" x14ac:dyDescent="0.25"/>
  <cols>
    <col min="1" max="1" width="9.109375" style="12"/>
    <col min="2" max="2" width="30" style="12" bestFit="1" customWidth="1"/>
    <col min="3" max="8" width="9.109375" style="12"/>
    <col min="9" max="9" width="11.33203125" style="12" customWidth="1"/>
    <col min="10" max="10" width="12.44140625" style="12" customWidth="1"/>
    <col min="11" max="16384" width="9.109375" style="12"/>
  </cols>
  <sheetData>
    <row r="1" spans="1:10" ht="48" customHeight="1" x14ac:dyDescent="0.25">
      <c r="A1" s="1"/>
      <c r="B1" s="105" t="s">
        <v>0</v>
      </c>
      <c r="C1" s="106"/>
      <c r="D1" s="3" t="str">
        <f>+'[1]Budget and Finance Plan'!D9</f>
        <v>Total budget 2016</v>
      </c>
      <c r="E1" s="3" t="s">
        <v>76</v>
      </c>
      <c r="F1" s="3" t="str">
        <f>+'[1]Budget and Finance Plan'!F9</f>
        <v>PID No</v>
      </c>
      <c r="G1" s="3" t="str">
        <f>+'[1]Budget and Finance Plan'!G9</f>
        <v>PID No</v>
      </c>
      <c r="H1" s="3" t="str">
        <f>+'[1]Budget and Finance Plan'!H9</f>
        <v>PID No</v>
      </c>
      <c r="I1" s="3" t="str">
        <f>+'[1]Budget and Finance Plan'!I9</f>
        <v>Total Distribution 
to Earmarked Projects</v>
      </c>
      <c r="J1" s="3" t="str">
        <f>+'[1]Budget and Finance Plan'!J9</f>
        <v>To be covered by non earmarked funds</v>
      </c>
    </row>
    <row r="2" spans="1:10" x14ac:dyDescent="0.25">
      <c r="A2" s="4"/>
      <c r="B2" s="1"/>
      <c r="C2" s="6"/>
      <c r="D2" s="3" t="str">
        <f>+'[1]Budget and Finance Plan'!D10</f>
        <v>USD</v>
      </c>
      <c r="E2" s="3" t="str">
        <f>+'[1]Budget and Finance Plan'!E10</f>
        <v>USD</v>
      </c>
      <c r="F2" s="3" t="str">
        <f>+'[1]Budget and Finance Plan'!F10</f>
        <v>USD</v>
      </c>
      <c r="G2" s="3" t="str">
        <f>+'[1]Budget and Finance Plan'!G10</f>
        <v>USD</v>
      </c>
      <c r="H2" s="3" t="str">
        <f>+'[1]Budget and Finance Plan'!H10</f>
        <v>USD</v>
      </c>
      <c r="I2" s="3" t="str">
        <f>+'[1]Budget and Finance Plan'!I10</f>
        <v>USD</v>
      </c>
      <c r="J2" s="3" t="str">
        <f>+'[1]Budget and Finance Plan'!J10</f>
        <v>USD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x14ac:dyDescent="0.25">
      <c r="A4" s="9" t="s">
        <v>9</v>
      </c>
      <c r="B4" s="13" t="s">
        <v>11</v>
      </c>
    </row>
    <row r="5" spans="1:10" x14ac:dyDescent="0.25">
      <c r="A5" s="12">
        <f>+'[1]Budget and Finance Plan'!A16</f>
        <v>101</v>
      </c>
      <c r="B5" s="12" t="str">
        <f>+'[1]Budget and Finance Plan'!B16:C16</f>
        <v>Total B - Drug supply</v>
      </c>
      <c r="D5" s="19">
        <f>+'[1]Budget and Finance Plan'!D16</f>
        <v>10000</v>
      </c>
      <c r="E5" s="19">
        <f>+'[1]Budget and Finance Plan'!E16</f>
        <v>0</v>
      </c>
      <c r="F5" s="19">
        <f>+'[1]Budget and Finance Plan'!F16</f>
        <v>0</v>
      </c>
      <c r="G5" s="19">
        <f>+'[1]Budget and Finance Plan'!G16</f>
        <v>0</v>
      </c>
      <c r="H5" s="19">
        <f>+'[1]Budget and Finance Plan'!H16</f>
        <v>0</v>
      </c>
      <c r="I5" s="19">
        <f>+'[1]Budget and Finance Plan'!I16</f>
        <v>0</v>
      </c>
      <c r="J5" s="19">
        <f>+'[1]Budget and Finance Plan'!J16</f>
        <v>10000</v>
      </c>
    </row>
    <row r="6" spans="1:10" x14ac:dyDescent="0.25">
      <c r="A6" s="12">
        <f>+'[1]Budget and Finance Plan'!A18</f>
        <v>120</v>
      </c>
      <c r="B6" s="12" t="str">
        <f>+'[1]Budget and Finance Plan'!B21:C21</f>
        <v>Total B - Medical Equipoment</v>
      </c>
      <c r="D6" s="19">
        <f>+'[1]Budget and Finance Plan'!D21</f>
        <v>2500</v>
      </c>
      <c r="E6" s="19">
        <f>+'[1]Budget and Finance Plan'!E21</f>
        <v>0</v>
      </c>
      <c r="F6" s="19">
        <f>+'[1]Budget and Finance Plan'!F21</f>
        <v>0</v>
      </c>
      <c r="G6" s="19">
        <f>+'[1]Budget and Finance Plan'!G21</f>
        <v>0</v>
      </c>
      <c r="H6" s="19">
        <f>+'[1]Budget and Finance Plan'!H21</f>
        <v>0</v>
      </c>
      <c r="I6" s="19">
        <f>+'[1]Budget and Finance Plan'!I21</f>
        <v>0</v>
      </c>
      <c r="J6" s="19">
        <f>+'[1]Budget and Finance Plan'!J21</f>
        <v>2500</v>
      </c>
    </row>
    <row r="7" spans="1:10" x14ac:dyDescent="0.25">
      <c r="A7" s="12">
        <f>+'[1]Budget and Finance Plan'!A23</f>
        <v>127</v>
      </c>
      <c r="B7" s="12" t="str">
        <f>+'[1]Budget and Finance Plan'!B25:C25</f>
        <v>Total B - Construction</v>
      </c>
      <c r="D7" s="19">
        <f>+'[1]Budget and Finance Plan'!D25</f>
        <v>10000</v>
      </c>
      <c r="E7" s="19">
        <f>+'[1]Budget and Finance Plan'!E25</f>
        <v>0</v>
      </c>
      <c r="F7" s="19">
        <f>+'[1]Budget and Finance Plan'!F25</f>
        <v>0</v>
      </c>
      <c r="G7" s="19">
        <f>+'[1]Budget and Finance Plan'!G25</f>
        <v>0</v>
      </c>
      <c r="H7" s="19">
        <f>+'[1]Budget and Finance Plan'!H25</f>
        <v>0</v>
      </c>
      <c r="I7" s="19">
        <f>+'[1]Budget and Finance Plan'!I25</f>
        <v>0</v>
      </c>
      <c r="J7" s="19">
        <f>+'[1]Budget and Finance Plan'!J25</f>
        <v>10000</v>
      </c>
    </row>
    <row r="8" spans="1:10" x14ac:dyDescent="0.25">
      <c r="A8" s="12">
        <f>+'[1]Budget and Finance Plan'!A26</f>
        <v>151</v>
      </c>
      <c r="B8" s="12" t="str">
        <f>+'[1]Budget and Finance Plan'!B34</f>
        <v>Total  B - Health Community Services</v>
      </c>
      <c r="D8" s="19">
        <f>+'[1]Budget and Finance Plan'!D34</f>
        <v>8600</v>
      </c>
      <c r="E8" s="19">
        <f>+'[1]Budget and Finance Plan'!E34</f>
        <v>0</v>
      </c>
      <c r="F8" s="19">
        <f>+'[1]Budget and Finance Plan'!F34</f>
        <v>0</v>
      </c>
      <c r="G8" s="19">
        <f>+'[1]Budget and Finance Plan'!G34</f>
        <v>0</v>
      </c>
      <c r="H8" s="19">
        <f>+'[1]Budget and Finance Plan'!H34</f>
        <v>0</v>
      </c>
      <c r="I8" s="19">
        <f>+'[1]Budget and Finance Plan'!I34</f>
        <v>0</v>
      </c>
      <c r="J8" s="19">
        <f>+'[1]Budget and Finance Plan'!J34</f>
        <v>8600</v>
      </c>
    </row>
    <row r="9" spans="1:10" x14ac:dyDescent="0.25">
      <c r="A9" s="12">
        <f>+'[1]Budget and Finance Plan'!A35</f>
        <v>152</v>
      </c>
      <c r="B9" s="12" t="str">
        <f>+'[1]Budget and Finance Plan'!B38:C38</f>
        <v>Total B - Capacity Development</v>
      </c>
      <c r="D9" s="19">
        <f>+'[1]Budget and Finance Plan'!D38</f>
        <v>5000</v>
      </c>
      <c r="E9" s="19">
        <f>+'[1]Budget and Finance Plan'!E38</f>
        <v>0</v>
      </c>
      <c r="F9" s="19">
        <f>+'[1]Budget and Finance Plan'!F38</f>
        <v>0</v>
      </c>
      <c r="G9" s="19">
        <f>+'[1]Budget and Finance Plan'!G38</f>
        <v>0</v>
      </c>
      <c r="H9" s="19">
        <f>+'[1]Budget and Finance Plan'!H38</f>
        <v>0</v>
      </c>
      <c r="I9" s="19">
        <f>+'[1]Budget and Finance Plan'!I38</f>
        <v>0</v>
      </c>
      <c r="J9" s="19">
        <f>+'[1]Budget and Finance Plan'!J38</f>
        <v>5000</v>
      </c>
    </row>
    <row r="10" spans="1:10" x14ac:dyDescent="0.25">
      <c r="A10" s="12">
        <f>+'[1]Budget and Finance Plan'!A39</f>
        <v>155</v>
      </c>
      <c r="B10" s="12" t="str">
        <f>+'[1]Budget and Finance Plan'!B43:C43</f>
        <v>Total B - Office Running</v>
      </c>
      <c r="D10" s="19">
        <f>+'[1]Budget and Finance Plan'!D43</f>
        <v>17028</v>
      </c>
      <c r="E10" s="19">
        <f>+'[1]Budget and Finance Plan'!E43</f>
        <v>0</v>
      </c>
      <c r="F10" s="19">
        <f>+'[1]Budget and Finance Plan'!F43</f>
        <v>0</v>
      </c>
      <c r="G10" s="19">
        <f>+'[1]Budget and Finance Plan'!G43</f>
        <v>0</v>
      </c>
      <c r="H10" s="19">
        <f>+'[1]Budget and Finance Plan'!H43</f>
        <v>0</v>
      </c>
      <c r="I10" s="19">
        <f>+'[1]Budget and Finance Plan'!I43</f>
        <v>0</v>
      </c>
      <c r="J10" s="19">
        <f>+'[1]Budget and Finance Plan'!J43</f>
        <v>17028</v>
      </c>
    </row>
    <row r="11" spans="1:10" x14ac:dyDescent="0.25">
      <c r="A11" s="12">
        <f>+'[1]Budget and Finance Plan'!A44</f>
        <v>153</v>
      </c>
      <c r="B11" s="12" t="str">
        <f>+'[1]Budget and Finance Plan'!B52:C52</f>
        <v>Total B - Personell</v>
      </c>
      <c r="D11" s="19">
        <f>+'[1]Budget and Finance Plan'!D52</f>
        <v>31988</v>
      </c>
      <c r="E11" s="19">
        <f>+'[1]Budget and Finance Plan'!E52</f>
        <v>0</v>
      </c>
      <c r="F11" s="19">
        <f>+'[1]Budget and Finance Plan'!F52</f>
        <v>0</v>
      </c>
      <c r="G11" s="19">
        <f>+'[1]Budget and Finance Plan'!G52</f>
        <v>0</v>
      </c>
      <c r="H11" s="19">
        <f>+'[1]Budget and Finance Plan'!H52</f>
        <v>0</v>
      </c>
      <c r="I11" s="19">
        <f>+'[1]Budget and Finance Plan'!I52</f>
        <v>0</v>
      </c>
      <c r="J11" s="19">
        <f>+'[1]Budget and Finance Plan'!J52</f>
        <v>31988</v>
      </c>
    </row>
    <row r="12" spans="1:10" x14ac:dyDescent="0.25">
      <c r="A12" s="12">
        <f>+'[1]Budget and Finance Plan'!A53</f>
        <v>159</v>
      </c>
      <c r="B12" s="12" t="str">
        <f>+'[1]Budget and Finance Plan'!B56:C56</f>
        <v>Total B - SMoH</v>
      </c>
      <c r="D12" s="19">
        <f>+'[1]Budget and Finance Plan'!D56</f>
        <v>1500</v>
      </c>
      <c r="E12" s="19">
        <f>+'[1]Budget and Finance Plan'!E56</f>
        <v>0</v>
      </c>
      <c r="F12" s="19">
        <f>+'[1]Budget and Finance Plan'!F56</f>
        <v>0</v>
      </c>
      <c r="G12" s="19">
        <f>+'[1]Budget and Finance Plan'!G56</f>
        <v>0</v>
      </c>
      <c r="H12" s="19">
        <f>+'[1]Budget and Finance Plan'!H56</f>
        <v>0</v>
      </c>
      <c r="I12" s="19">
        <f>+'[1]Budget and Finance Plan'!I56</f>
        <v>0</v>
      </c>
      <c r="J12" s="19">
        <f>+'[1]Budget and Finance Plan'!J56</f>
        <v>1500</v>
      </c>
    </row>
    <row r="13" spans="1:10" x14ac:dyDescent="0.25">
      <c r="A13" s="12">
        <f>'[1]Budget and Finance Plan'!A59</f>
        <v>160</v>
      </c>
      <c r="B13" s="12" t="str">
        <f>+'[1]Budget and Finance Plan'!B57:C57</f>
        <v>B - HIV/AIDS activities</v>
      </c>
      <c r="D13" s="19">
        <f>'[1]Budget and Finance Plan'!D59</f>
        <v>1500</v>
      </c>
      <c r="E13" s="19">
        <f>'[1]Budget and Finance Plan'!E59</f>
        <v>0</v>
      </c>
      <c r="F13" s="19">
        <f>'[1]Budget and Finance Plan'!F59</f>
        <v>0</v>
      </c>
      <c r="G13" s="19">
        <f>'[1]Budget and Finance Plan'!G59</f>
        <v>0</v>
      </c>
      <c r="H13" s="19">
        <f>'[1]Budget and Finance Plan'!H59</f>
        <v>0</v>
      </c>
      <c r="I13" s="19">
        <f>'[1]Budget and Finance Plan'!I59</f>
        <v>0</v>
      </c>
      <c r="J13" s="19">
        <f>+'[1]Budget and Finance Plan'!J59</f>
        <v>1500</v>
      </c>
    </row>
    <row r="14" spans="1:10" x14ac:dyDescent="0.25">
      <c r="A14" s="12">
        <f>'[1]Budget and Finance Plan'!A62</f>
        <v>161</v>
      </c>
      <c r="B14" s="12" t="str">
        <f>'[1]Budget and Finance Plan'!B62:C62</f>
        <v>Total B - Monitoring &amp; Evaluation</v>
      </c>
      <c r="D14" s="19">
        <f>'[1]Budget and Finance Plan'!D62</f>
        <v>1500</v>
      </c>
      <c r="E14" s="19">
        <f>'[1]Budget and Finance Plan'!E62</f>
        <v>0</v>
      </c>
      <c r="F14" s="19">
        <f>'[1]Budget and Finance Plan'!F62</f>
        <v>0</v>
      </c>
      <c r="G14" s="19">
        <f>'[1]Budget and Finance Plan'!G62</f>
        <v>0</v>
      </c>
      <c r="H14" s="19">
        <f>'[1]Budget and Finance Plan'!H62</f>
        <v>0</v>
      </c>
      <c r="I14" s="19">
        <f>'[1]Budget and Finance Plan'!I62</f>
        <v>0</v>
      </c>
      <c r="J14" s="19">
        <f>+'[1]Budget and Finance Plan'!J62</f>
        <v>1500</v>
      </c>
    </row>
    <row r="15" spans="1:10" s="9" customFormat="1" x14ac:dyDescent="0.25">
      <c r="A15" s="9" t="str">
        <f>+'[1]Budget and Finance Plan'!C63</f>
        <v>TOTAL Health Bilel</v>
      </c>
      <c r="D15" s="20">
        <f>SUM(D5:D14)</f>
        <v>89616</v>
      </c>
      <c r="E15" s="20">
        <f>SUM(E5:E14)</f>
        <v>0</v>
      </c>
      <c r="F15" s="20">
        <f t="shared" ref="F15:H15" si="0">SUM(F5:F14)</f>
        <v>0</v>
      </c>
      <c r="G15" s="20">
        <f t="shared" si="0"/>
        <v>0</v>
      </c>
      <c r="H15" s="20">
        <f t="shared" si="0"/>
        <v>0</v>
      </c>
      <c r="I15" s="20">
        <f>SUM(I5:I14)</f>
        <v>0</v>
      </c>
      <c r="J15" s="20">
        <f>D15-I15</f>
        <v>89616</v>
      </c>
    </row>
    <row r="16" spans="1:10" ht="14.4" x14ac:dyDescent="0.3">
      <c r="A16"/>
      <c r="B16"/>
    </row>
    <row r="17" spans="1:11" x14ac:dyDescent="0.25">
      <c r="A17" s="9" t="s">
        <v>9</v>
      </c>
      <c r="B17" s="13" t="s">
        <v>12</v>
      </c>
    </row>
    <row r="18" spans="1:11" x14ac:dyDescent="0.25">
      <c r="A18" s="12">
        <v>118</v>
      </c>
      <c r="B18" s="12" t="str">
        <f>+'[1]Budget and Finance Plan'!B71:C71</f>
        <v>Total Z - Drug supply</v>
      </c>
      <c r="D18" s="19">
        <f>+'[1]Budget and Finance Plan'!D71</f>
        <v>40000</v>
      </c>
      <c r="E18" s="19">
        <f>+'[1]Budget and Finance Plan'!E71</f>
        <v>0</v>
      </c>
      <c r="F18" s="19">
        <f>+'[1]Budget and Finance Plan'!F71</f>
        <v>0</v>
      </c>
      <c r="G18" s="19">
        <f>+'[1]Budget and Finance Plan'!G71</f>
        <v>0</v>
      </c>
      <c r="H18" s="19">
        <f>+'[1]Budget and Finance Plan'!H71</f>
        <v>0</v>
      </c>
      <c r="I18" s="19">
        <f>+'[1]Budget and Finance Plan'!I71</f>
        <v>0</v>
      </c>
      <c r="J18" s="19">
        <f>+'[1]Budget and Finance Plan'!J71</f>
        <v>40000</v>
      </c>
    </row>
    <row r="19" spans="1:11" x14ac:dyDescent="0.25">
      <c r="A19" s="12">
        <v>120</v>
      </c>
      <c r="B19" s="12" t="str">
        <f>+'[1]Budget and Finance Plan'!B75:C75</f>
        <v>Total Z - Medical Equipment</v>
      </c>
      <c r="D19" s="19">
        <f>+'[1]Budget and Finance Plan'!D75</f>
        <v>4500</v>
      </c>
      <c r="E19" s="19">
        <f>+'[1]Budget and Finance Plan'!E75</f>
        <v>0</v>
      </c>
      <c r="F19" s="19">
        <f>+'[1]Budget and Finance Plan'!F75</f>
        <v>0</v>
      </c>
      <c r="G19" s="19">
        <f>+'[1]Budget and Finance Plan'!G75</f>
        <v>0</v>
      </c>
      <c r="H19" s="19">
        <f>+'[1]Budget and Finance Plan'!H75</f>
        <v>0</v>
      </c>
      <c r="I19" s="19">
        <f>+'[1]Budget and Finance Plan'!I75</f>
        <v>0</v>
      </c>
      <c r="J19" s="19">
        <f>+'[1]Budget and Finance Plan'!J75</f>
        <v>4500</v>
      </c>
    </row>
    <row r="20" spans="1:11" x14ac:dyDescent="0.25">
      <c r="A20" s="12">
        <v>104</v>
      </c>
      <c r="B20" s="12" t="str">
        <f>+'[1]Budget and Finance Plan'!B78:C78</f>
        <v>Total Z - Construction</v>
      </c>
      <c r="D20" s="19">
        <f>+'[1]Budget and Finance Plan'!D78</f>
        <v>8000</v>
      </c>
      <c r="E20" s="19">
        <f>+'[1]Budget and Finance Plan'!E78</f>
        <v>0</v>
      </c>
      <c r="F20" s="19">
        <f>+'[1]Budget and Finance Plan'!F78</f>
        <v>0</v>
      </c>
      <c r="G20" s="19">
        <f>+'[1]Budget and Finance Plan'!G78</f>
        <v>0</v>
      </c>
      <c r="H20" s="19">
        <f>+'[1]Budget and Finance Plan'!H78</f>
        <v>0</v>
      </c>
      <c r="I20" s="19">
        <f>+'[1]Budget and Finance Plan'!I78</f>
        <v>0</v>
      </c>
      <c r="J20" s="19">
        <f>+'[1]Budget and Finance Plan'!J78</f>
        <v>8000</v>
      </c>
    </row>
    <row r="21" spans="1:11" x14ac:dyDescent="0.25">
      <c r="A21" s="12">
        <v>108</v>
      </c>
      <c r="B21" s="12" t="str">
        <f>+'[1]Budget and Finance Plan'!B87</f>
        <v>Total  Z - Health Community Services</v>
      </c>
      <c r="D21" s="19">
        <f>+'[1]Budget and Finance Plan'!D87</f>
        <v>21500</v>
      </c>
      <c r="E21" s="19">
        <f>+'[1]Budget and Finance Plan'!E87</f>
        <v>0</v>
      </c>
      <c r="F21" s="19">
        <f>+'[1]Budget and Finance Plan'!F87</f>
        <v>0</v>
      </c>
      <c r="G21" s="19">
        <f>+'[1]Budget and Finance Plan'!G87</f>
        <v>0</v>
      </c>
      <c r="H21" s="19">
        <f>+'[1]Budget and Finance Plan'!H87</f>
        <v>0</v>
      </c>
      <c r="I21" s="19">
        <f>+'[1]Budget and Finance Plan'!I87</f>
        <v>0</v>
      </c>
      <c r="J21" s="19">
        <f>+'[1]Budget and Finance Plan'!J87</f>
        <v>21500</v>
      </c>
    </row>
    <row r="22" spans="1:11" x14ac:dyDescent="0.25">
      <c r="A22" s="12">
        <v>111</v>
      </c>
      <c r="B22" s="12" t="str">
        <f>+'[1]Budget and Finance Plan'!B91:C91</f>
        <v>Total Z - Capacity Development</v>
      </c>
      <c r="D22" s="19">
        <f>+'[1]Budget and Finance Plan'!D91</f>
        <v>12000</v>
      </c>
      <c r="E22" s="19">
        <f>+'[1]Budget and Finance Plan'!E91</f>
        <v>0</v>
      </c>
      <c r="F22" s="19">
        <f>+'[1]Budget and Finance Plan'!F91</f>
        <v>0</v>
      </c>
      <c r="G22" s="19">
        <f>+'[1]Budget and Finance Plan'!G91</f>
        <v>0</v>
      </c>
      <c r="H22" s="19">
        <f>+'[1]Budget and Finance Plan'!H91</f>
        <v>0</v>
      </c>
      <c r="I22" s="19">
        <f>+'[1]Budget and Finance Plan'!I91</f>
        <v>0</v>
      </c>
      <c r="J22" s="19">
        <f>+'[1]Budget and Finance Plan'!J91</f>
        <v>12000</v>
      </c>
    </row>
    <row r="23" spans="1:11" x14ac:dyDescent="0.25">
      <c r="A23" s="12">
        <v>110</v>
      </c>
      <c r="B23" s="12" t="str">
        <f>+'[1]Budget and Finance Plan'!B100:C100</f>
        <v>Total Z - Personell</v>
      </c>
      <c r="D23" s="19">
        <f>+'[1]Budget and Finance Plan'!D100</f>
        <v>85769.088000000003</v>
      </c>
      <c r="E23" s="19">
        <f>+'[1]Budget and Finance Plan'!E100</f>
        <v>0</v>
      </c>
      <c r="F23" s="19">
        <f>+'[1]Budget and Finance Plan'!F100</f>
        <v>0</v>
      </c>
      <c r="G23" s="19">
        <f>+'[1]Budget and Finance Plan'!G100</f>
        <v>0</v>
      </c>
      <c r="H23" s="19">
        <f>+'[1]Budget and Finance Plan'!H100</f>
        <v>0</v>
      </c>
      <c r="I23" s="19">
        <f>+'[1]Budget and Finance Plan'!I100</f>
        <v>0</v>
      </c>
      <c r="J23" s="19">
        <f>+'[1]Budget and Finance Plan'!J100</f>
        <v>85769.088000000003</v>
      </c>
    </row>
    <row r="24" spans="1:11" x14ac:dyDescent="0.25">
      <c r="A24" s="12">
        <v>113</v>
      </c>
      <c r="B24" s="12" t="str">
        <f>+'[1]Budget and Finance Plan'!B104:C104</f>
        <v>Total Z - Office Running</v>
      </c>
      <c r="D24" s="19">
        <f>+'[1]Budget and Finance Plan'!D104</f>
        <v>5400</v>
      </c>
      <c r="E24" s="19">
        <f>+'[1]Budget and Finance Plan'!E104</f>
        <v>0</v>
      </c>
      <c r="F24" s="19">
        <f>+'[1]Budget and Finance Plan'!F104</f>
        <v>0</v>
      </c>
      <c r="G24" s="19">
        <f>+'[1]Budget and Finance Plan'!G104</f>
        <v>0</v>
      </c>
      <c r="H24" s="19">
        <f>+'[1]Budget and Finance Plan'!H104</f>
        <v>0</v>
      </c>
      <c r="I24" s="19">
        <f>+'[1]Budget and Finance Plan'!I104</f>
        <v>0</v>
      </c>
      <c r="J24" s="19">
        <f>+'[1]Budget and Finance Plan'!J104</f>
        <v>5400</v>
      </c>
    </row>
    <row r="25" spans="1:11" x14ac:dyDescent="0.25">
      <c r="A25" s="12">
        <v>121</v>
      </c>
      <c r="B25" s="12" t="str">
        <f>+'[1]Budget and Finance Plan'!B108:C108</f>
        <v>Total Z - Vehicle Rental</v>
      </c>
      <c r="D25" s="19">
        <f>+'[1]Budget and Finance Plan'!D108</f>
        <v>13628</v>
      </c>
      <c r="E25" s="19">
        <f>+'[1]Budget and Finance Plan'!E108</f>
        <v>0</v>
      </c>
      <c r="F25" s="19">
        <f>+'[1]Budget and Finance Plan'!F108</f>
        <v>0</v>
      </c>
      <c r="G25" s="19">
        <f>+'[1]Budget and Finance Plan'!G108</f>
        <v>0</v>
      </c>
      <c r="H25" s="19">
        <f>+'[1]Budget and Finance Plan'!H108</f>
        <v>0</v>
      </c>
      <c r="I25" s="19">
        <f>+'[1]Budget and Finance Plan'!I108</f>
        <v>0</v>
      </c>
      <c r="J25" s="19">
        <f>+'[1]Budget and Finance Plan'!J108</f>
        <v>13628</v>
      </c>
    </row>
    <row r="26" spans="1:11" x14ac:dyDescent="0.25">
      <c r="A26" s="12">
        <f>'[1]Budget and Finance Plan'!A112</f>
        <v>162</v>
      </c>
      <c r="B26" s="12" t="str">
        <f>+'[1]Budget and Finance Plan'!B112:C112</f>
        <v>Total Z - SMoH Activities</v>
      </c>
      <c r="D26" s="19">
        <f>+'[1]Budget and Finance Plan'!D112</f>
        <v>5000</v>
      </c>
      <c r="E26" s="19">
        <f>+'[1]Budget and Finance Plan'!E112</f>
        <v>0</v>
      </c>
      <c r="F26" s="19">
        <f>+'[1]Budget and Finance Plan'!F112</f>
        <v>0</v>
      </c>
      <c r="G26" s="19">
        <f>+'[1]Budget and Finance Plan'!G112</f>
        <v>0</v>
      </c>
      <c r="H26" s="19">
        <f>+'[1]Budget and Finance Plan'!H112</f>
        <v>0</v>
      </c>
      <c r="I26" s="19">
        <f>+'[1]Budget and Finance Plan'!I112</f>
        <v>0</v>
      </c>
      <c r="J26" s="19">
        <f>+'[1]Budget and Finance Plan'!J112</f>
        <v>5000</v>
      </c>
      <c r="K26" s="19"/>
    </row>
    <row r="27" spans="1:11" x14ac:dyDescent="0.25">
      <c r="A27" s="12">
        <f>'[1]Budget and Finance Plan'!A115</f>
        <v>163</v>
      </c>
      <c r="B27" s="12" t="str">
        <f>'[1]Budget and Finance Plan'!B115:C115</f>
        <v>Total Z - HIV/AIDS activities</v>
      </c>
      <c r="D27" s="19">
        <f>'[1]Budget and Finance Plan'!D115</f>
        <v>2000</v>
      </c>
      <c r="E27" s="19">
        <f>'[1]Budget and Finance Plan'!E114</f>
        <v>0</v>
      </c>
      <c r="F27" s="19">
        <f>'[1]Budget and Finance Plan'!F114</f>
        <v>0</v>
      </c>
      <c r="G27" s="19">
        <f>'[1]Budget and Finance Plan'!G114</f>
        <v>0</v>
      </c>
      <c r="H27" s="19">
        <f>'[1]Budget and Finance Plan'!H114</f>
        <v>0</v>
      </c>
      <c r="I27" s="19">
        <f>'[1]Budget and Finance Plan'!I114</f>
        <v>0</v>
      </c>
      <c r="J27" s="19">
        <f>+'[1]Budget and Finance Plan'!J114</f>
        <v>2000</v>
      </c>
      <c r="K27" s="19"/>
    </row>
    <row r="28" spans="1:11" x14ac:dyDescent="0.25">
      <c r="A28" s="12">
        <f>'[1]Budget and Finance Plan'!A118</f>
        <v>164</v>
      </c>
      <c r="B28" s="12" t="str">
        <f>'[1]Budget and Finance Plan'!B118:C118</f>
        <v>Total Z - Monitoring &amp; Evaluation</v>
      </c>
      <c r="D28" s="19">
        <f>'[1]Budget and Finance Plan'!D118</f>
        <v>2000</v>
      </c>
      <c r="E28" s="19">
        <f>'[1]Budget and Finance Plan'!E117</f>
        <v>0</v>
      </c>
      <c r="F28" s="19">
        <f>'[1]Budget and Finance Plan'!F117</f>
        <v>0</v>
      </c>
      <c r="G28" s="19">
        <f>'[1]Budget and Finance Plan'!G117</f>
        <v>0</v>
      </c>
      <c r="H28" s="19">
        <f>'[1]Budget and Finance Plan'!H117</f>
        <v>0</v>
      </c>
      <c r="I28" s="19">
        <f>'[1]Budget and Finance Plan'!I117</f>
        <v>0</v>
      </c>
      <c r="J28" s="19">
        <f>+'[1]Budget and Finance Plan'!J117</f>
        <v>2000</v>
      </c>
      <c r="K28" s="19"/>
    </row>
    <row r="29" spans="1:11" ht="14.4" x14ac:dyDescent="0.3">
      <c r="A29"/>
      <c r="B29"/>
      <c r="D29" s="20">
        <f t="shared" ref="D29:J29" si="1">SUM(D18:D28)</f>
        <v>199797.08799999999</v>
      </c>
      <c r="E29" s="20">
        <f t="shared" si="1"/>
        <v>0</v>
      </c>
      <c r="F29" s="20">
        <f t="shared" si="1"/>
        <v>0</v>
      </c>
      <c r="G29" s="20">
        <f t="shared" si="1"/>
        <v>0</v>
      </c>
      <c r="H29" s="20">
        <f t="shared" si="1"/>
        <v>0</v>
      </c>
      <c r="I29" s="20">
        <f t="shared" si="1"/>
        <v>0</v>
      </c>
      <c r="J29" s="20">
        <f t="shared" si="1"/>
        <v>199797.08799999999</v>
      </c>
    </row>
    <row r="30" spans="1:11" ht="15" thickBot="1" x14ac:dyDescent="0.35">
      <c r="A30"/>
      <c r="B30" t="s">
        <v>13</v>
      </c>
      <c r="D30" s="21">
        <f>+D15+D29</f>
        <v>289413.08799999999</v>
      </c>
      <c r="E30" s="21">
        <v>30095</v>
      </c>
      <c r="F30" s="21">
        <f>+F15+F29</f>
        <v>0</v>
      </c>
      <c r="G30" s="21">
        <f>+G15+G29</f>
        <v>0</v>
      </c>
      <c r="H30" s="21">
        <f>+H15+H29</f>
        <v>0</v>
      </c>
      <c r="I30" s="21">
        <f>SUM(E30:H30)</f>
        <v>30095</v>
      </c>
      <c r="J30" s="21">
        <f>D30-I30</f>
        <v>259318.08799999999</v>
      </c>
    </row>
    <row r="31" spans="1:11" ht="15" thickTop="1" x14ac:dyDescent="0.3">
      <c r="A31"/>
      <c r="B31"/>
    </row>
    <row r="32" spans="1:11" ht="14.4" x14ac:dyDescent="0.3">
      <c r="A32"/>
      <c r="B32"/>
    </row>
    <row r="33" spans="1:2" ht="14.4" x14ac:dyDescent="0.3">
      <c r="A33"/>
      <c r="B33"/>
    </row>
    <row r="34" spans="1:2" ht="14.4" x14ac:dyDescent="0.3">
      <c r="A34"/>
      <c r="B34"/>
    </row>
    <row r="35" spans="1:2" ht="14.4" x14ac:dyDescent="0.3">
      <c r="A35"/>
      <c r="B35"/>
    </row>
    <row r="36" spans="1:2" ht="14.4" x14ac:dyDescent="0.3">
      <c r="A36"/>
      <c r="B36"/>
    </row>
    <row r="37" spans="1:2" ht="14.4" x14ac:dyDescent="0.3">
      <c r="A37"/>
      <c r="B37"/>
    </row>
    <row r="38" spans="1:2" ht="14.4" x14ac:dyDescent="0.3">
      <c r="A38"/>
      <c r="B38"/>
    </row>
    <row r="39" spans="1:2" ht="14.4" x14ac:dyDescent="0.3">
      <c r="A39"/>
      <c r="B39"/>
    </row>
    <row r="40" spans="1:2" ht="14.4" x14ac:dyDescent="0.3">
      <c r="A40"/>
      <c r="B40"/>
    </row>
    <row r="41" spans="1:2" ht="14.4" x14ac:dyDescent="0.3">
      <c r="A41"/>
      <c r="B41"/>
    </row>
    <row r="42" spans="1:2" ht="14.4" x14ac:dyDescent="0.3">
      <c r="A42"/>
      <c r="B42"/>
    </row>
    <row r="43" spans="1:2" ht="14.4" x14ac:dyDescent="0.3">
      <c r="A43"/>
      <c r="B43"/>
    </row>
    <row r="44" spans="1:2" ht="14.4" x14ac:dyDescent="0.3">
      <c r="A44"/>
      <c r="B44"/>
    </row>
    <row r="45" spans="1:2" ht="14.4" x14ac:dyDescent="0.3">
      <c r="A45"/>
      <c r="B45"/>
    </row>
    <row r="46" spans="1:2" ht="14.4" x14ac:dyDescent="0.3">
      <c r="A46"/>
      <c r="B46"/>
    </row>
    <row r="47" spans="1:2" ht="14.4" x14ac:dyDescent="0.3">
      <c r="A47"/>
      <c r="B47"/>
    </row>
    <row r="48" spans="1:2" ht="14.4" x14ac:dyDescent="0.3">
      <c r="A48"/>
      <c r="B48"/>
    </row>
    <row r="49" spans="1:2" ht="14.4" x14ac:dyDescent="0.3">
      <c r="A49"/>
      <c r="B49"/>
    </row>
    <row r="50" spans="1:2" ht="14.4" x14ac:dyDescent="0.3">
      <c r="A50"/>
    </row>
    <row r="51" spans="1:2" ht="14.4" x14ac:dyDescent="0.3">
      <c r="A51"/>
    </row>
    <row r="52" spans="1:2" ht="14.4" x14ac:dyDescent="0.3">
      <c r="A52"/>
    </row>
    <row r="53" spans="1:2" ht="14.4" x14ac:dyDescent="0.3">
      <c r="A53"/>
    </row>
    <row r="54" spans="1:2" ht="14.4" x14ac:dyDescent="0.3">
      <c r="A54"/>
    </row>
    <row r="55" spans="1:2" ht="14.4" x14ac:dyDescent="0.3">
      <c r="A55"/>
    </row>
    <row r="56" spans="1:2" ht="14.4" x14ac:dyDescent="0.3">
      <c r="A56"/>
    </row>
    <row r="57" spans="1:2" ht="14.4" x14ac:dyDescent="0.3">
      <c r="A57"/>
    </row>
    <row r="58" spans="1:2" ht="14.4" x14ac:dyDescent="0.3">
      <c r="A58"/>
    </row>
    <row r="59" spans="1:2" ht="14.4" x14ac:dyDescent="0.3">
      <c r="A59"/>
    </row>
    <row r="60" spans="1:2" ht="14.4" x14ac:dyDescent="0.3">
      <c r="A60"/>
    </row>
    <row r="61" spans="1:2" ht="14.4" x14ac:dyDescent="0.3">
      <c r="A61"/>
    </row>
    <row r="62" spans="1:2" ht="14.4" x14ac:dyDescent="0.3">
      <c r="A62"/>
    </row>
    <row r="63" spans="1:2" ht="14.4" x14ac:dyDescent="0.3">
      <c r="A63"/>
    </row>
    <row r="64" spans="1:2" ht="14.4" x14ac:dyDescent="0.3">
      <c r="A64"/>
    </row>
  </sheetData>
  <mergeCells count="1">
    <mergeCell ref="B1:C1"/>
  </mergeCells>
  <pageMargins left="0.7" right="0.7" top="0.75" bottom="0.75" header="0.3" footer="0.3"/>
  <ignoredErrors>
    <ignoredError sqref="I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opLeftCell="A8" workbookViewId="0">
      <selection activeCell="E34" sqref="E34"/>
    </sheetView>
  </sheetViews>
  <sheetFormatPr defaultColWidth="9.109375" defaultRowHeight="12" x14ac:dyDescent="0.25"/>
  <cols>
    <col min="1" max="1" width="9.109375" style="12"/>
    <col min="2" max="2" width="34.109375" style="12" bestFit="1" customWidth="1"/>
    <col min="3" max="3" width="16.109375" style="12" customWidth="1"/>
    <col min="4" max="5" width="9.109375" style="12"/>
    <col min="6" max="6" width="9.5546875" style="12" bestFit="1" customWidth="1"/>
    <col min="7" max="8" width="9.109375" style="12"/>
    <col min="9" max="9" width="12" style="12" customWidth="1"/>
    <col min="10" max="10" width="12.33203125" style="12" customWidth="1"/>
    <col min="11" max="16384" width="9.109375" style="12"/>
  </cols>
  <sheetData>
    <row r="1" spans="1:10" ht="48" x14ac:dyDescent="0.25">
      <c r="A1" s="1"/>
      <c r="B1" s="105" t="s">
        <v>0</v>
      </c>
      <c r="C1" s="106"/>
      <c r="D1" s="3" t="str">
        <f>+'[2]Budget and Finance Plan'!D9</f>
        <v>Total budget 2016</v>
      </c>
      <c r="E1" s="3" t="s">
        <v>77</v>
      </c>
      <c r="F1" s="101">
        <v>350030</v>
      </c>
      <c r="G1" s="3" t="s">
        <v>83</v>
      </c>
      <c r="H1" s="3" t="str">
        <f>+'[2]Budget and Finance Plan'!H9</f>
        <v>PID No</v>
      </c>
      <c r="I1" s="3" t="str">
        <f>+'[2]Budget and Finance Plan'!I9</f>
        <v>Total Distribution 
to Earmarked Projects</v>
      </c>
      <c r="J1" s="3" t="str">
        <f>+'[2]Budget and Finance Plan'!J9</f>
        <v>To be covered by non earmarked funds</v>
      </c>
    </row>
    <row r="2" spans="1:10" x14ac:dyDescent="0.25">
      <c r="A2" s="4"/>
      <c r="B2" s="1"/>
      <c r="C2" s="6"/>
      <c r="D2" s="3" t="str">
        <f>+'[2]Budget and Finance Plan'!D10</f>
        <v>USD</v>
      </c>
      <c r="E2" s="3" t="str">
        <f>+'[2]Budget and Finance Plan'!E10</f>
        <v>USD</v>
      </c>
      <c r="F2" s="3" t="str">
        <f>+'[2]Budget and Finance Plan'!F10</f>
        <v>USD</v>
      </c>
      <c r="G2" s="3" t="str">
        <f>+'[2]Budget and Finance Plan'!G10</f>
        <v>USD</v>
      </c>
      <c r="H2" s="3" t="str">
        <f>+'[2]Budget and Finance Plan'!H10</f>
        <v>USD</v>
      </c>
      <c r="I2" s="3" t="str">
        <f>+'[2]Budget and Finance Plan'!I10</f>
        <v>USD</v>
      </c>
      <c r="J2" s="3" t="str">
        <f>+'[2]Budget and Finance Plan'!J10</f>
        <v>USD</v>
      </c>
    </row>
    <row r="3" spans="1:10" x14ac:dyDescent="0.25">
      <c r="A3" s="4"/>
      <c r="B3" s="8" t="s">
        <v>6</v>
      </c>
      <c r="C3" s="6"/>
      <c r="D3" s="3">
        <f>+'[2]Budget and Finance Plan'!D11</f>
        <v>0</v>
      </c>
      <c r="E3" s="3" t="str">
        <f>+'[2]Budget and Finance Plan'!E11</f>
        <v>Secured</v>
      </c>
      <c r="F3" s="3" t="str">
        <f>+'[2]Budget and Finance Plan'!F11</f>
        <v>Unsecured</v>
      </c>
      <c r="G3" s="3" t="str">
        <f>+'[2]Budget and Finance Plan'!G11</f>
        <v>Secured</v>
      </c>
      <c r="H3" s="3" t="str">
        <f>+'[2]Budget and Finance Plan'!H11</f>
        <v>Unsecured</v>
      </c>
      <c r="I3" s="3">
        <f>+'[2]Budget and Finance Plan'!I11</f>
        <v>0</v>
      </c>
      <c r="J3" s="3">
        <f>+'[2]Budget and Finance Plan'!J11</f>
        <v>0</v>
      </c>
    </row>
    <row r="4" spans="1:10" s="9" customFormat="1" x14ac:dyDescent="0.25">
      <c r="A4" s="9" t="s">
        <v>9</v>
      </c>
      <c r="B4" s="13" t="str">
        <f>+'[2]Budget and Finance Plan'!C13</f>
        <v>Nutrition Bilel</v>
      </c>
    </row>
    <row r="5" spans="1:10" x14ac:dyDescent="0.25">
      <c r="A5" s="12">
        <v>225</v>
      </c>
      <c r="B5" s="12" t="str">
        <f>+'[2]Budget and Finance Plan'!B18:C18</f>
        <v>Total B - Smart Nutrition Survey</v>
      </c>
      <c r="D5" s="19">
        <f>+'[2]Budget and Finance Plan'!D18</f>
        <v>28000</v>
      </c>
      <c r="E5" s="19">
        <f>+'[2]Budget and Finance Plan'!E18</f>
        <v>0</v>
      </c>
      <c r="F5" s="19">
        <f>+'[2]Budget and Finance Plan'!F18</f>
        <v>0</v>
      </c>
      <c r="G5" s="19">
        <f>+'[2]Budget and Finance Plan'!G18</f>
        <v>0</v>
      </c>
      <c r="H5" s="19">
        <f>+'[2]Budget and Finance Plan'!H18</f>
        <v>0</v>
      </c>
      <c r="I5" s="19">
        <f>+'[2]Budget and Finance Plan'!I18</f>
        <v>0</v>
      </c>
      <c r="J5" s="19">
        <f>+'[2]Budget and Finance Plan'!J18</f>
        <v>28000</v>
      </c>
    </row>
    <row r="6" spans="1:10" x14ac:dyDescent="0.25">
      <c r="A6" s="12">
        <v>222</v>
      </c>
      <c r="B6" s="12" t="str">
        <f>+'[2]Budget and Finance Plan'!B23:C23</f>
        <v>Total B - Medical Equipment</v>
      </c>
      <c r="D6" s="19">
        <f>+'[2]Budget and Finance Plan'!D23</f>
        <v>6500</v>
      </c>
      <c r="E6" s="19">
        <f>+'[2]Budget and Finance Plan'!E23</f>
        <v>0</v>
      </c>
      <c r="F6" s="19">
        <f>+'[2]Budget and Finance Plan'!F23</f>
        <v>0</v>
      </c>
      <c r="G6" s="19">
        <f>+'[2]Budget and Finance Plan'!G23</f>
        <v>0</v>
      </c>
      <c r="H6" s="19">
        <f>+'[2]Budget and Finance Plan'!H23</f>
        <v>0</v>
      </c>
      <c r="I6" s="19">
        <f>+'[2]Budget and Finance Plan'!I23</f>
        <v>0</v>
      </c>
      <c r="J6" s="19">
        <f>+'[2]Budget and Finance Plan'!J23</f>
        <v>6500</v>
      </c>
    </row>
    <row r="7" spans="1:10" x14ac:dyDescent="0.25">
      <c r="A7" s="12">
        <v>223</v>
      </c>
      <c r="B7" s="12" t="str">
        <f>+'[2]Budget and Finance Plan'!B27:C27</f>
        <v>Total B - Construction</v>
      </c>
      <c r="D7" s="19">
        <f>+'[2]Budget and Finance Plan'!D27</f>
        <v>10000</v>
      </c>
      <c r="E7" s="19">
        <f>+'[2]Budget and Finance Plan'!E27</f>
        <v>0</v>
      </c>
      <c r="F7" s="19">
        <f>+'[2]Budget and Finance Plan'!F27</f>
        <v>0</v>
      </c>
      <c r="G7" s="19">
        <f>+'[2]Budget and Finance Plan'!G27</f>
        <v>0</v>
      </c>
      <c r="H7" s="19">
        <f>+'[2]Budget and Finance Plan'!H27</f>
        <v>0</v>
      </c>
      <c r="I7" s="19">
        <f>+'[2]Budget and Finance Plan'!I27</f>
        <v>0</v>
      </c>
      <c r="J7" s="19">
        <f>+'[2]Budget and Finance Plan'!J27</f>
        <v>10000</v>
      </c>
    </row>
    <row r="8" spans="1:10" x14ac:dyDescent="0.25">
      <c r="A8" s="12">
        <v>227</v>
      </c>
      <c r="B8" s="12" t="str">
        <f>+'[2]Budget and Finance Plan'!B34</f>
        <v>Total  B - Health Community Services</v>
      </c>
      <c r="D8" s="19">
        <f>+'[2]Budget and Finance Plan'!D34</f>
        <v>17000</v>
      </c>
      <c r="E8" s="19">
        <f>+'[2]Budget and Finance Plan'!E34</f>
        <v>0</v>
      </c>
      <c r="F8" s="19">
        <f>+'[2]Budget and Finance Plan'!F34</f>
        <v>0</v>
      </c>
      <c r="G8" s="19">
        <f>+'[2]Budget and Finance Plan'!G34</f>
        <v>0</v>
      </c>
      <c r="H8" s="19">
        <f>+'[2]Budget and Finance Plan'!H34</f>
        <v>0</v>
      </c>
      <c r="I8" s="19">
        <f>+'[2]Budget and Finance Plan'!I34</f>
        <v>0</v>
      </c>
      <c r="J8" s="19">
        <f>+'[2]Budget and Finance Plan'!J34</f>
        <v>17000</v>
      </c>
    </row>
    <row r="9" spans="1:10" x14ac:dyDescent="0.25">
      <c r="A9" s="12">
        <v>230</v>
      </c>
      <c r="B9" s="12" t="str">
        <f>+'[2]Budget and Finance Plan'!B38:C38</f>
        <v>Total B - Capacity Development</v>
      </c>
      <c r="D9" s="19">
        <f>+'[2]Budget and Finance Plan'!D38</f>
        <v>12000</v>
      </c>
      <c r="E9" s="19">
        <f>+'[2]Budget and Finance Plan'!E38</f>
        <v>0</v>
      </c>
      <c r="F9" s="19">
        <f>+'[2]Budget and Finance Plan'!F38</f>
        <v>0</v>
      </c>
      <c r="G9" s="19">
        <f>+'[2]Budget and Finance Plan'!G38</f>
        <v>0</v>
      </c>
      <c r="H9" s="19">
        <f>+'[2]Budget and Finance Plan'!H38</f>
        <v>0</v>
      </c>
      <c r="I9" s="19">
        <f>+'[2]Budget and Finance Plan'!I38</f>
        <v>0</v>
      </c>
      <c r="J9" s="19">
        <f>+'[2]Budget and Finance Plan'!J38</f>
        <v>12000</v>
      </c>
    </row>
    <row r="10" spans="1:10" x14ac:dyDescent="0.25">
      <c r="A10" s="12">
        <v>231</v>
      </c>
      <c r="B10" s="12" t="str">
        <f>+'[2]Budget and Finance Plan'!B43:C43</f>
        <v>Total B - Office Running</v>
      </c>
      <c r="D10" s="19">
        <f>+'[2]Budget and Finance Plan'!D43</f>
        <v>3800</v>
      </c>
      <c r="E10" s="19">
        <f>+'[2]Budget and Finance Plan'!E43</f>
        <v>0</v>
      </c>
      <c r="F10" s="19">
        <f>+'[2]Budget and Finance Plan'!F43</f>
        <v>0</v>
      </c>
      <c r="G10" s="19">
        <f>+'[2]Budget and Finance Plan'!G43</f>
        <v>0</v>
      </c>
      <c r="H10" s="19">
        <f>+'[2]Budget and Finance Plan'!H43</f>
        <v>0</v>
      </c>
      <c r="I10" s="19">
        <f>+'[2]Budget and Finance Plan'!I43</f>
        <v>0</v>
      </c>
      <c r="J10" s="19">
        <f>+'[2]Budget and Finance Plan'!J43</f>
        <v>3800</v>
      </c>
    </row>
    <row r="11" spans="1:10" x14ac:dyDescent="0.25">
      <c r="A11" s="12">
        <v>229</v>
      </c>
      <c r="B11" s="12" t="str">
        <f>+'[2]Budget and Finance Plan'!B53:C53</f>
        <v>Total B - Personell</v>
      </c>
      <c r="D11" s="19">
        <f>+'[2]Budget and Finance Plan'!D53</f>
        <v>69665.587200000009</v>
      </c>
      <c r="E11" s="19">
        <f>+'[2]Budget and Finance Plan'!E53</f>
        <v>0</v>
      </c>
      <c r="F11" s="19">
        <f>+'[2]Budget and Finance Plan'!F53</f>
        <v>0</v>
      </c>
      <c r="G11" s="19">
        <f>+'[2]Budget and Finance Plan'!G53</f>
        <v>0</v>
      </c>
      <c r="H11" s="19">
        <f>+'[2]Budget and Finance Plan'!H53</f>
        <v>0</v>
      </c>
      <c r="I11" s="19">
        <f>+'[2]Budget and Finance Plan'!I53</f>
        <v>0</v>
      </c>
      <c r="J11" s="19">
        <f>+'[2]Budget and Finance Plan'!J53</f>
        <v>69665.587200000009</v>
      </c>
    </row>
    <row r="12" spans="1:10" x14ac:dyDescent="0.25">
      <c r="A12" s="12">
        <v>235</v>
      </c>
      <c r="B12" s="12" t="str">
        <f>+'[2]Budget and Finance Plan'!B57:C57</f>
        <v>Total B - Vehicle Rental</v>
      </c>
      <c r="D12" s="19">
        <f>+'[2]Budget and Finance Plan'!D57</f>
        <v>10800</v>
      </c>
      <c r="E12" s="19">
        <f>+'[2]Budget and Finance Plan'!E57</f>
        <v>0</v>
      </c>
      <c r="F12" s="19">
        <f>+'[2]Budget and Finance Plan'!F57</f>
        <v>0</v>
      </c>
      <c r="G12" s="19">
        <f>+'[2]Budget and Finance Plan'!G57</f>
        <v>0</v>
      </c>
      <c r="H12" s="19">
        <f>+'[2]Budget and Finance Plan'!H57</f>
        <v>0</v>
      </c>
      <c r="I12" s="19">
        <f>+'[2]Budget and Finance Plan'!I57</f>
        <v>0</v>
      </c>
      <c r="J12" s="19">
        <f>+'[2]Budget and Finance Plan'!J57</f>
        <v>10800</v>
      </c>
    </row>
    <row r="13" spans="1:10" s="35" customFormat="1" x14ac:dyDescent="0.25">
      <c r="A13" s="35" t="str">
        <f>+'[2]Budget and Finance Plan'!A58</f>
        <v xml:space="preserve">TOTAL </v>
      </c>
      <c r="B13" s="35" t="str">
        <f>+B4</f>
        <v>Nutrition Bilel</v>
      </c>
      <c r="D13" s="20">
        <f>SUM(D5:D12)</f>
        <v>157765.58720000001</v>
      </c>
      <c r="E13" s="20">
        <f t="shared" ref="E13:J13" si="0">SUM(E5:E12)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157765.58720000001</v>
      </c>
    </row>
    <row r="15" spans="1:10" s="9" customFormat="1" x14ac:dyDescent="0.25">
      <c r="A15" s="9" t="s">
        <v>9</v>
      </c>
      <c r="B15" s="13" t="str">
        <f>+'[2]Budget and Finance Plan'!C61</f>
        <v>Nutrition Zalingei</v>
      </c>
    </row>
    <row r="16" spans="1:10" x14ac:dyDescent="0.25">
      <c r="A16" s="12">
        <v>204</v>
      </c>
      <c r="B16" s="12" t="str">
        <f>+'[2]Budget and Finance Plan'!B67:C67</f>
        <v>Total Z - Smart Nutrition Survey</v>
      </c>
      <c r="D16" s="19">
        <f>+'[2]Budget and Finance Plan'!D67</f>
        <v>28000</v>
      </c>
      <c r="E16" s="19">
        <f>+'[2]Budget and Finance Plan'!E67</f>
        <v>0</v>
      </c>
      <c r="F16" s="19">
        <f>+'[2]Budget and Finance Plan'!F67</f>
        <v>0</v>
      </c>
      <c r="G16" s="19">
        <f>+'[2]Budget and Finance Plan'!G67</f>
        <v>0</v>
      </c>
      <c r="H16" s="19">
        <f>+'[2]Budget and Finance Plan'!H67</f>
        <v>0</v>
      </c>
      <c r="I16" s="19">
        <f>+'[2]Budget and Finance Plan'!I67</f>
        <v>0</v>
      </c>
      <c r="J16" s="19">
        <f>+'[2]Budget and Finance Plan'!J67</f>
        <v>28000</v>
      </c>
    </row>
    <row r="17" spans="1:11" x14ac:dyDescent="0.25">
      <c r="A17" s="12">
        <v>201</v>
      </c>
      <c r="B17" s="12" t="str">
        <f>+'[2]Budget and Finance Plan'!B72:C72</f>
        <v>Total Z - Nutrition Centre Equipment</v>
      </c>
      <c r="D17" s="19">
        <f>+'[2]Budget and Finance Plan'!D72</f>
        <v>12500</v>
      </c>
      <c r="E17" s="19">
        <f>+'[2]Budget and Finance Plan'!E72</f>
        <v>0</v>
      </c>
      <c r="F17" s="19">
        <f>+'[2]Budget and Finance Plan'!F72</f>
        <v>0</v>
      </c>
      <c r="G17" s="19">
        <f>+'[2]Budget and Finance Plan'!G72</f>
        <v>0</v>
      </c>
      <c r="H17" s="19">
        <f>+'[2]Budget and Finance Plan'!H72</f>
        <v>0</v>
      </c>
      <c r="I17" s="19">
        <f>+'[2]Budget and Finance Plan'!I72</f>
        <v>0</v>
      </c>
      <c r="J17" s="19">
        <f>+'[2]Budget and Finance Plan'!J72</f>
        <v>12500</v>
      </c>
    </row>
    <row r="18" spans="1:11" x14ac:dyDescent="0.25">
      <c r="A18" s="12">
        <v>202</v>
      </c>
      <c r="B18" s="12" t="str">
        <f>+'[2]Budget and Finance Plan'!B76</f>
        <v>Total Z - Construction</v>
      </c>
      <c r="D18" s="19">
        <f>+'[2]Budget and Finance Plan'!D76</f>
        <v>15000</v>
      </c>
      <c r="E18" s="19">
        <f>+'[2]Budget and Finance Plan'!E76</f>
        <v>0</v>
      </c>
      <c r="F18" s="19">
        <f>+'[2]Budget and Finance Plan'!F76</f>
        <v>0</v>
      </c>
      <c r="G18" s="19">
        <f>+'[2]Budget and Finance Plan'!G76</f>
        <v>0</v>
      </c>
      <c r="H18" s="19">
        <f>+'[2]Budget and Finance Plan'!H76</f>
        <v>0</v>
      </c>
      <c r="I18" s="19">
        <f>+'[2]Budget and Finance Plan'!I76</f>
        <v>0</v>
      </c>
      <c r="J18" s="19">
        <f>+'[2]Budget and Finance Plan'!J76</f>
        <v>15000</v>
      </c>
    </row>
    <row r="19" spans="1:11" x14ac:dyDescent="0.25">
      <c r="A19" s="12">
        <v>240</v>
      </c>
      <c r="B19" s="12" t="str">
        <f>+'[2]Budget and Finance Plan'!B83</f>
        <v>Total  Z - Health Community Services</v>
      </c>
      <c r="D19" s="19">
        <f>+'[2]Budget and Finance Plan'!D83</f>
        <v>30000</v>
      </c>
      <c r="E19" s="19">
        <f>+'[2]Budget and Finance Plan'!E83</f>
        <v>0</v>
      </c>
      <c r="F19" s="19">
        <f>+'[2]Budget and Finance Plan'!F83</f>
        <v>0</v>
      </c>
      <c r="G19" s="19">
        <f>+'[2]Budget and Finance Plan'!G83</f>
        <v>0</v>
      </c>
      <c r="H19" s="19">
        <f>+'[2]Budget and Finance Plan'!H83</f>
        <v>0</v>
      </c>
      <c r="I19" s="19">
        <f>+'[2]Budget and Finance Plan'!I83</f>
        <v>0</v>
      </c>
      <c r="J19" s="19">
        <f>+'[2]Budget and Finance Plan'!J83</f>
        <v>30000</v>
      </c>
    </row>
    <row r="20" spans="1:11" x14ac:dyDescent="0.25">
      <c r="A20" s="12">
        <v>207</v>
      </c>
      <c r="B20" s="12" t="str">
        <f>+'[2]Budget and Finance Plan'!B97:C97</f>
        <v>Total Z - Personell</v>
      </c>
      <c r="D20" s="19">
        <f>+'[2]Budget and Finance Plan'!D97</f>
        <v>113067.35199999998</v>
      </c>
      <c r="E20" s="19">
        <f>+'[2]Budget and Finance Plan'!E97</f>
        <v>0</v>
      </c>
      <c r="F20" s="19">
        <f>+'[2]Budget and Finance Plan'!F97</f>
        <v>0</v>
      </c>
      <c r="G20" s="19">
        <f>+'[2]Budget and Finance Plan'!G97</f>
        <v>0</v>
      </c>
      <c r="H20" s="19">
        <f>+'[2]Budget and Finance Plan'!H97</f>
        <v>0</v>
      </c>
      <c r="I20" s="19">
        <f>+'[2]Budget and Finance Plan'!I97</f>
        <v>0</v>
      </c>
      <c r="J20" s="19">
        <f>+'[2]Budget and Finance Plan'!J97</f>
        <v>113067.35199999998</v>
      </c>
      <c r="K20" s="19"/>
    </row>
    <row r="21" spans="1:11" x14ac:dyDescent="0.25">
      <c r="A21" s="12">
        <v>209</v>
      </c>
      <c r="B21" s="12" t="str">
        <f>+'[2]Budget and Finance Plan'!B102:C102</f>
        <v>Total Z - Office Running</v>
      </c>
      <c r="D21" s="19">
        <f>+'[2]Budget and Finance Plan'!D102</f>
        <v>7100</v>
      </c>
      <c r="E21" s="19">
        <f>+'[2]Budget and Finance Plan'!E102</f>
        <v>0</v>
      </c>
      <c r="F21" s="19">
        <f>+'[2]Budget and Finance Plan'!F102</f>
        <v>0</v>
      </c>
      <c r="G21" s="19">
        <f>+'[2]Budget and Finance Plan'!G102</f>
        <v>0</v>
      </c>
      <c r="H21" s="19">
        <f>+'[2]Budget and Finance Plan'!H102</f>
        <v>0</v>
      </c>
      <c r="I21" s="19">
        <f>+'[2]Budget and Finance Plan'!I102</f>
        <v>0</v>
      </c>
      <c r="J21" s="19">
        <f>+'[2]Budget and Finance Plan'!J102</f>
        <v>7100</v>
      </c>
    </row>
    <row r="22" spans="1:11" x14ac:dyDescent="0.25">
      <c r="A22" s="12">
        <v>216</v>
      </c>
      <c r="B22" s="12" t="str">
        <f>+'[2]Budget and Finance Plan'!B106:C106</f>
        <v>Total Z - Vehicle Rental</v>
      </c>
      <c r="D22" s="19">
        <f>+'[2]Budget and Finance Plan'!D106</f>
        <v>15128</v>
      </c>
      <c r="E22" s="19">
        <f>+'[2]Budget and Finance Plan'!E106</f>
        <v>0</v>
      </c>
      <c r="F22" s="19">
        <f>+'[2]Budget and Finance Plan'!F106</f>
        <v>0</v>
      </c>
      <c r="G22" s="19">
        <f>+'[2]Budget and Finance Plan'!G106</f>
        <v>0</v>
      </c>
      <c r="H22" s="19">
        <f>+'[2]Budget and Finance Plan'!H106</f>
        <v>0</v>
      </c>
      <c r="I22" s="19">
        <f>+'[2]Budget and Finance Plan'!I106</f>
        <v>0</v>
      </c>
      <c r="J22" s="19">
        <f>+'[2]Budget and Finance Plan'!J106</f>
        <v>15128</v>
      </c>
    </row>
    <row r="23" spans="1:11" x14ac:dyDescent="0.25">
      <c r="A23" s="12">
        <v>241</v>
      </c>
      <c r="B23" s="12" t="str">
        <f>+'[2]Budget and Finance Plan'!B87:C87</f>
        <v>Total Z - Capacity Development</v>
      </c>
      <c r="D23" s="19">
        <f>+'[2]Budget and Finance Plan'!D87</f>
        <v>18500</v>
      </c>
      <c r="E23" s="19">
        <f>+'[2]Budget and Finance Plan'!E87</f>
        <v>0</v>
      </c>
      <c r="F23" s="19">
        <f>+'[2]Budget and Finance Plan'!F87</f>
        <v>0</v>
      </c>
      <c r="G23" s="19">
        <f>+'[2]Budget and Finance Plan'!G87</f>
        <v>0</v>
      </c>
      <c r="H23" s="19">
        <f>+'[2]Budget and Finance Plan'!H87</f>
        <v>0</v>
      </c>
      <c r="I23" s="19">
        <f>+'[2]Budget and Finance Plan'!I87</f>
        <v>0</v>
      </c>
      <c r="J23" s="19">
        <f>+'[2]Budget and Finance Plan'!J87</f>
        <v>18500</v>
      </c>
    </row>
    <row r="24" spans="1:11" x14ac:dyDescent="0.25">
      <c r="A24" s="9" t="s">
        <v>16</v>
      </c>
      <c r="B24" s="9" t="str">
        <f>+B15</f>
        <v>Nutrition Zalingei</v>
      </c>
      <c r="C24" s="9"/>
      <c r="D24" s="20">
        <f>SUM(D16:D23)</f>
        <v>239295.35199999998</v>
      </c>
      <c r="E24" s="20">
        <f t="shared" ref="E24:J24" si="1">SUM(E16:E23)</f>
        <v>0</v>
      </c>
      <c r="F24" s="20">
        <f t="shared" si="1"/>
        <v>0</v>
      </c>
      <c r="G24" s="20">
        <f t="shared" si="1"/>
        <v>0</v>
      </c>
      <c r="H24" s="20">
        <f t="shared" si="1"/>
        <v>0</v>
      </c>
      <c r="I24" s="20">
        <f t="shared" si="1"/>
        <v>0</v>
      </c>
      <c r="J24" s="20">
        <f t="shared" si="1"/>
        <v>239295.35199999998</v>
      </c>
    </row>
    <row r="26" spans="1:11" s="9" customFormat="1" x14ac:dyDescent="0.25">
      <c r="A26" s="9" t="s">
        <v>9</v>
      </c>
      <c r="B26" s="13" t="str">
        <f>+'[2]Budget and Finance Plan'!C110</f>
        <v>Nutrition Garsilla</v>
      </c>
    </row>
    <row r="27" spans="1:11" x14ac:dyDescent="0.25">
      <c r="A27" s="12">
        <v>241</v>
      </c>
      <c r="B27" s="12" t="str">
        <f>+'[2]Budget and Finance Plan'!B114:C114</f>
        <v>Total  G - Health Community Services</v>
      </c>
      <c r="D27" s="19">
        <f>+'[2]Budget and Finance Plan'!D114</f>
        <v>67673.002000000008</v>
      </c>
      <c r="E27" s="19">
        <f>+'[2]Budget and Finance Plan'!E114</f>
        <v>0</v>
      </c>
      <c r="F27" s="19">
        <f>+'[2]Budget and Finance Plan'!F114</f>
        <v>0</v>
      </c>
      <c r="G27" s="19">
        <f>+'[2]Budget and Finance Plan'!G114</f>
        <v>0</v>
      </c>
      <c r="H27" s="19">
        <f>+'[2]Budget and Finance Plan'!H114</f>
        <v>0</v>
      </c>
      <c r="I27" s="19">
        <f>+'[2]Budget and Finance Plan'!I114</f>
        <v>0</v>
      </c>
      <c r="J27" s="19">
        <f>+'[2]Budget and Finance Plan'!J114</f>
        <v>67673.002000000008</v>
      </c>
    </row>
    <row r="28" spans="1:11" x14ac:dyDescent="0.25">
      <c r="A28" s="12">
        <v>242</v>
      </c>
      <c r="B28" s="12" t="str">
        <f>+'[2]Budget and Finance Plan'!B125:C125</f>
        <v>Total G - Personell</v>
      </c>
      <c r="D28" s="19">
        <f>+'[2]Budget and Finance Plan'!D125</f>
        <v>30191.436000000002</v>
      </c>
      <c r="E28" s="19">
        <f>+'[2]Budget and Finance Plan'!E125</f>
        <v>0</v>
      </c>
      <c r="F28" s="19">
        <f>+'[2]Budget and Finance Plan'!F125</f>
        <v>0</v>
      </c>
      <c r="G28" s="19">
        <f>+'[2]Budget and Finance Plan'!G125</f>
        <v>0</v>
      </c>
      <c r="H28" s="19">
        <f>+'[2]Budget and Finance Plan'!H125</f>
        <v>0</v>
      </c>
      <c r="I28" s="19">
        <f>+'[2]Budget and Finance Plan'!I125</f>
        <v>0</v>
      </c>
      <c r="J28" s="19">
        <f>+'[2]Budget and Finance Plan'!J125</f>
        <v>30191.436000000002</v>
      </c>
    </row>
    <row r="29" spans="1:11" x14ac:dyDescent="0.25">
      <c r="A29" s="12">
        <v>243</v>
      </c>
      <c r="B29" s="12" t="str">
        <f>+'[2]Budget and Finance Plan'!B129</f>
        <v>Total G - Office Running</v>
      </c>
      <c r="D29" s="12">
        <f>+'[2]Budget and Finance Plan'!D129</f>
        <v>5500</v>
      </c>
      <c r="E29" s="12">
        <f>+'[2]Budget and Finance Plan'!E129</f>
        <v>0</v>
      </c>
      <c r="F29" s="12">
        <f>+'[2]Budget and Finance Plan'!F129</f>
        <v>0</v>
      </c>
      <c r="G29" s="12">
        <f>+'[2]Budget and Finance Plan'!G129</f>
        <v>0</v>
      </c>
      <c r="H29" s="12">
        <f>+'[2]Budget and Finance Plan'!H129</f>
        <v>0</v>
      </c>
      <c r="I29" s="12">
        <f>+'[2]Budget and Finance Plan'!I129</f>
        <v>0</v>
      </c>
      <c r="J29" s="12">
        <f>+'[2]Budget and Finance Plan'!J129</f>
        <v>5500</v>
      </c>
    </row>
    <row r="30" spans="1:11" x14ac:dyDescent="0.25">
      <c r="A30" s="12">
        <v>244</v>
      </c>
      <c r="B30" s="12" t="str">
        <f>+'[2]Budget and Finance Plan'!B133:C133</f>
        <v>Total G - Vehicle Rental</v>
      </c>
      <c r="D30" s="19">
        <f>+'[2]Budget and Finance Plan'!D133</f>
        <v>9900</v>
      </c>
      <c r="E30" s="19">
        <f>+'[2]Budget and Finance Plan'!E133</f>
        <v>0</v>
      </c>
      <c r="F30" s="19">
        <f>+'[2]Budget and Finance Plan'!F133</f>
        <v>0</v>
      </c>
      <c r="G30" s="19">
        <f>+'[2]Budget and Finance Plan'!G133</f>
        <v>0</v>
      </c>
      <c r="H30" s="19">
        <f>+'[2]Budget and Finance Plan'!H133</f>
        <v>0</v>
      </c>
      <c r="I30" s="19">
        <f>+'[2]Budget and Finance Plan'!I133</f>
        <v>0</v>
      </c>
      <c r="J30" s="19">
        <f>+'[2]Budget and Finance Plan'!J133</f>
        <v>9900</v>
      </c>
    </row>
    <row r="31" spans="1:11" s="9" customFormat="1" x14ac:dyDescent="0.25">
      <c r="A31" s="9" t="s">
        <v>16</v>
      </c>
      <c r="B31" s="9" t="str">
        <f>+B26</f>
        <v>Nutrition Garsilla</v>
      </c>
      <c r="D31" s="20">
        <f>SUM(D27:D30)</f>
        <v>113264.43800000001</v>
      </c>
      <c r="E31" s="20">
        <f t="shared" ref="E31:J31" si="2">SUM(E27:E30)</f>
        <v>0</v>
      </c>
      <c r="F31" s="20">
        <f t="shared" si="2"/>
        <v>0</v>
      </c>
      <c r="G31" s="20">
        <f t="shared" si="2"/>
        <v>0</v>
      </c>
      <c r="H31" s="20">
        <f t="shared" si="2"/>
        <v>0</v>
      </c>
      <c r="I31" s="20">
        <f t="shared" si="2"/>
        <v>0</v>
      </c>
      <c r="J31" s="20">
        <f t="shared" si="2"/>
        <v>113264.43800000001</v>
      </c>
    </row>
    <row r="32" spans="1:11" x14ac:dyDescent="0.25">
      <c r="D32" s="36"/>
      <c r="E32" s="36"/>
      <c r="F32" s="36"/>
      <c r="G32" s="36"/>
      <c r="H32" s="36"/>
      <c r="I32" s="36"/>
      <c r="J32" s="36"/>
    </row>
    <row r="33" spans="2:10" s="9" customFormat="1" ht="12.6" thickBot="1" x14ac:dyDescent="0.3">
      <c r="B33" s="9" t="s">
        <v>17</v>
      </c>
      <c r="D33" s="37">
        <f>+D31+D24+D13</f>
        <v>510325.37719999999</v>
      </c>
      <c r="E33" s="37">
        <v>66775</v>
      </c>
      <c r="F33" s="37">
        <v>67673</v>
      </c>
      <c r="G33" s="37">
        <v>314133</v>
      </c>
      <c r="H33" s="37">
        <f t="shared" ref="H33" si="3">+H31+H24+H13</f>
        <v>0</v>
      </c>
      <c r="I33" s="37">
        <f>SUM(E33:H33)</f>
        <v>448581</v>
      </c>
      <c r="J33" s="37">
        <f>D33-I33</f>
        <v>61744.377199999988</v>
      </c>
    </row>
    <row r="34" spans="2:10" ht="12.6" thickTop="1" x14ac:dyDescent="0.25"/>
  </sheetData>
  <mergeCells count="1">
    <mergeCell ref="B1:C1"/>
  </mergeCells>
  <pageMargins left="0.7" right="0.7" top="0.75" bottom="0.75" header="0.3" footer="0.3"/>
  <ignoredErrors>
    <ignoredError sqref="I3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opLeftCell="A15" workbookViewId="0">
      <selection activeCell="D6" sqref="D6"/>
    </sheetView>
  </sheetViews>
  <sheetFormatPr defaultColWidth="9.109375" defaultRowHeight="12" x14ac:dyDescent="0.25"/>
  <cols>
    <col min="1" max="1" width="9.109375" style="12"/>
    <col min="2" max="2" width="36.44140625" style="12" bestFit="1" customWidth="1"/>
    <col min="3" max="3" width="9.109375" style="12"/>
    <col min="4" max="4" width="14.6640625" style="12" customWidth="1"/>
    <col min="5" max="5" width="11.109375" style="12" customWidth="1"/>
    <col min="6" max="7" width="9.109375" style="12"/>
    <col min="8" max="8" width="13.5546875" style="12" customWidth="1"/>
    <col min="9" max="9" width="18.44140625" style="12" customWidth="1"/>
    <col min="10" max="10" width="17.44140625" style="12" customWidth="1"/>
    <col min="11" max="16384" width="9.109375" style="12"/>
  </cols>
  <sheetData>
    <row r="1" spans="1:11" ht="24" x14ac:dyDescent="0.25">
      <c r="A1" s="1"/>
      <c r="B1" s="105" t="s">
        <v>0</v>
      </c>
      <c r="C1" s="106"/>
      <c r="D1" s="3" t="str">
        <f>+'[3]Budget and Finance Plan'!D9</f>
        <v>Total budget 2016</v>
      </c>
      <c r="E1" s="101">
        <v>350028</v>
      </c>
      <c r="F1" s="3" t="s">
        <v>79</v>
      </c>
      <c r="G1" s="3" t="s">
        <v>82</v>
      </c>
      <c r="H1" s="3" t="str">
        <f>+'[3]Budget and Finance Plan'!H9</f>
        <v>PID No</v>
      </c>
      <c r="I1" s="3" t="str">
        <f>+'[3]Budget and Finance Plan'!I9</f>
        <v>Total Distribution 
to Earmarked Projects</v>
      </c>
      <c r="J1" s="3" t="str">
        <f>+'[3]Budget and Finance Plan'!J9</f>
        <v>To be covered by non earmarked funds</v>
      </c>
    </row>
    <row r="2" spans="1:11" x14ac:dyDescent="0.25">
      <c r="A2" s="4"/>
      <c r="B2" s="39" t="s">
        <v>20</v>
      </c>
      <c r="C2" s="6"/>
      <c r="D2" s="3" t="str">
        <f>+'[3]Budget and Finance Plan'!D10</f>
        <v>USD</v>
      </c>
      <c r="E2" s="3" t="str">
        <f>+'[3]Budget and Finance Plan'!E10</f>
        <v>USD</v>
      </c>
      <c r="F2" s="3" t="str">
        <f>+'[3]Budget and Finance Plan'!F10</f>
        <v>USD</v>
      </c>
      <c r="G2" s="3" t="str">
        <f>+'[3]Budget and Finance Plan'!G10</f>
        <v>USD</v>
      </c>
      <c r="H2" s="3" t="str">
        <f>+'[3]Budget and Finance Plan'!H10</f>
        <v>USD</v>
      </c>
      <c r="I2" s="3" t="str">
        <f>+'[3]Budget and Finance Plan'!I10</f>
        <v>USD</v>
      </c>
      <c r="J2" s="3" t="str">
        <f>+'[3]Budget and Finance Plan'!J10</f>
        <v>USD</v>
      </c>
    </row>
    <row r="3" spans="1:11" x14ac:dyDescent="0.25">
      <c r="A3" s="4"/>
      <c r="B3" s="8" t="s">
        <v>6</v>
      </c>
      <c r="C3" s="6"/>
      <c r="D3" s="3">
        <f>+'[3]Budget and Finance Plan'!D11</f>
        <v>0</v>
      </c>
      <c r="E3" s="3" t="str">
        <f>+'[3]Budget and Finance Plan'!E11</f>
        <v>Secured</v>
      </c>
      <c r="F3" s="3" t="s">
        <v>7</v>
      </c>
      <c r="G3" s="3" t="str">
        <f>+'[3]Budget and Finance Plan'!G11</f>
        <v>Secured</v>
      </c>
      <c r="H3" s="3" t="str">
        <f>+'[3]Budget and Finance Plan'!H11</f>
        <v>Unsecured</v>
      </c>
      <c r="I3" s="3">
        <f>+'[3]Budget and Finance Plan'!I11</f>
        <v>0</v>
      </c>
      <c r="J3" s="3">
        <f>+'[3]Budget and Finance Plan'!J11</f>
        <v>0</v>
      </c>
    </row>
    <row r="4" spans="1:11" s="9" customFormat="1" x14ac:dyDescent="0.25">
      <c r="A4" s="9" t="s">
        <v>9</v>
      </c>
      <c r="B4" s="40" t="s">
        <v>21</v>
      </c>
    </row>
    <row r="5" spans="1:11" x14ac:dyDescent="0.25">
      <c r="A5" s="12">
        <v>301</v>
      </c>
      <c r="B5" s="12" t="str">
        <f>+'[3]Budget and Finance Plan'!B21:C21</f>
        <v>Total B - Latrine Construction/Rehabilitation</v>
      </c>
      <c r="D5" s="12">
        <f>+'[3]Budget and Finance Plan'!D21:E21</f>
        <v>73800</v>
      </c>
      <c r="E5" s="12">
        <f>+'[3]Budget and Finance Plan'!E21:F21</f>
        <v>0</v>
      </c>
      <c r="F5" s="12">
        <f>+'[3]Budget and Finance Plan'!F21:G21</f>
        <v>0</v>
      </c>
      <c r="G5" s="12">
        <f>+'[3]Budget and Finance Plan'!G21:H21</f>
        <v>0</v>
      </c>
      <c r="H5" s="12">
        <f>+'[3]Budget and Finance Plan'!H21:I21</f>
        <v>0</v>
      </c>
      <c r="I5" s="12">
        <f>+'[3]Budget and Finance Plan'!I21:J21</f>
        <v>0</v>
      </c>
      <c r="J5" s="12">
        <f>+'[3]Budget and Finance Plan'!J21:K21</f>
        <v>73800</v>
      </c>
    </row>
    <row r="6" spans="1:11" x14ac:dyDescent="0.25">
      <c r="A6" s="12">
        <v>302</v>
      </c>
      <c r="B6" s="12" t="str">
        <f>+'[3]Budget and Finance Plan'!B32:C32</f>
        <v>Total B - Water Supply</v>
      </c>
      <c r="D6" s="19">
        <f>+'[3]Budget and Finance Plan'!D32</f>
        <v>198000</v>
      </c>
      <c r="E6" s="19">
        <f>+'[3]Budget and Finance Plan'!E32</f>
        <v>0</v>
      </c>
      <c r="F6" s="19">
        <f>+'[3]Budget and Finance Plan'!F32</f>
        <v>0</v>
      </c>
      <c r="G6" s="19">
        <f>+'[3]Budget and Finance Plan'!G32</f>
        <v>0</v>
      </c>
      <c r="H6" s="19">
        <f>+'[3]Budget and Finance Plan'!H32</f>
        <v>0</v>
      </c>
      <c r="I6" s="19">
        <f>+'[3]Budget and Finance Plan'!I32</f>
        <v>0</v>
      </c>
      <c r="J6" s="19">
        <f>+'[3]Budget and Finance Plan'!J32</f>
        <v>198000</v>
      </c>
    </row>
    <row r="7" spans="1:11" x14ac:dyDescent="0.25">
      <c r="A7" s="12">
        <v>303</v>
      </c>
      <c r="B7" s="12" t="str">
        <f>+'[3]Budget and Finance Plan'!B36:C36</f>
        <v>Total B - Water treatment</v>
      </c>
      <c r="D7" s="19">
        <f>+'[3]Budget and Finance Plan'!D36</f>
        <v>2400</v>
      </c>
      <c r="E7" s="19">
        <f>+'[3]Budget and Finance Plan'!E36</f>
        <v>0</v>
      </c>
      <c r="F7" s="19">
        <f>+'[3]Budget and Finance Plan'!F36</f>
        <v>0</v>
      </c>
      <c r="G7" s="19">
        <f>+'[3]Budget and Finance Plan'!G36</f>
        <v>0</v>
      </c>
      <c r="H7" s="19">
        <f>+'[3]Budget and Finance Plan'!H36</f>
        <v>0</v>
      </c>
      <c r="I7" s="19">
        <f>+'[3]Budget and Finance Plan'!I36</f>
        <v>0</v>
      </c>
      <c r="J7" s="19">
        <f>+'[3]Budget and Finance Plan'!J36</f>
        <v>2400</v>
      </c>
    </row>
    <row r="8" spans="1:11" x14ac:dyDescent="0.25">
      <c r="A8" s="12">
        <v>305</v>
      </c>
      <c r="B8" s="41" t="str">
        <f>+'[3]Budget and Finance Plan'!B46</f>
        <v>Total B - Other water &amp; sanitation</v>
      </c>
      <c r="D8" s="19">
        <f>+'[3]Budget and Finance Plan'!D46</f>
        <v>59429</v>
      </c>
      <c r="E8" s="19">
        <f>+'[3]Budget and Finance Plan'!E46</f>
        <v>0</v>
      </c>
      <c r="F8" s="19">
        <f>+'[3]Budget and Finance Plan'!F46</f>
        <v>0</v>
      </c>
      <c r="G8" s="19">
        <f>+'[3]Budget and Finance Plan'!G46</f>
        <v>0</v>
      </c>
      <c r="H8" s="19">
        <f>+'[3]Budget and Finance Plan'!H46</f>
        <v>0</v>
      </c>
      <c r="I8" s="19">
        <f>+'[3]Budget and Finance Plan'!I46</f>
        <v>0</v>
      </c>
      <c r="J8" s="19">
        <f>+'[3]Budget and Finance Plan'!J46</f>
        <v>59429</v>
      </c>
    </row>
    <row r="9" spans="1:11" x14ac:dyDescent="0.25">
      <c r="A9" s="12">
        <v>365</v>
      </c>
      <c r="B9" s="12" t="str">
        <f>+'[3]Budget and Finance Plan'!B55:C55</f>
        <v>Total B - Hygiene promotion</v>
      </c>
      <c r="D9" s="19">
        <f>+'[3]Budget and Finance Plan'!D55</f>
        <v>20700</v>
      </c>
      <c r="E9" s="19">
        <f>+'[3]Budget and Finance Plan'!E55</f>
        <v>0</v>
      </c>
      <c r="F9" s="19">
        <f>+'[3]Budget and Finance Plan'!F55</f>
        <v>0</v>
      </c>
      <c r="G9" s="19">
        <f>+'[3]Budget and Finance Plan'!G55</f>
        <v>0</v>
      </c>
      <c r="H9" s="19">
        <f>+'[3]Budget and Finance Plan'!H55</f>
        <v>0</v>
      </c>
      <c r="I9" s="19">
        <f>+'[3]Budget and Finance Plan'!I55</f>
        <v>0</v>
      </c>
      <c r="J9" s="19">
        <f>+'[3]Budget and Finance Plan'!J55</f>
        <v>20700</v>
      </c>
    </row>
    <row r="10" spans="1:11" x14ac:dyDescent="0.25">
      <c r="A10" s="12">
        <v>306</v>
      </c>
      <c r="B10" s="12" t="str">
        <f>+'[3]Budget and Finance Plan'!B72:C72</f>
        <v>Total  B - Training</v>
      </c>
      <c r="D10" s="19">
        <f>+'[3]Budget and Finance Plan'!D72</f>
        <v>38100</v>
      </c>
      <c r="E10" s="19">
        <f>+'[3]Budget and Finance Plan'!E72</f>
        <v>0</v>
      </c>
      <c r="F10" s="19">
        <f>+'[3]Budget and Finance Plan'!F72</f>
        <v>0</v>
      </c>
      <c r="G10" s="19">
        <f>+'[3]Budget and Finance Plan'!G72</f>
        <v>0</v>
      </c>
      <c r="H10" s="19">
        <f>+'[3]Budget and Finance Plan'!H72</f>
        <v>0</v>
      </c>
      <c r="I10" s="19">
        <f>+'[3]Budget and Finance Plan'!I72</f>
        <v>0</v>
      </c>
      <c r="J10" s="19">
        <f>+'[3]Budget and Finance Plan'!J72</f>
        <v>38100</v>
      </c>
    </row>
    <row r="11" spans="1:11" x14ac:dyDescent="0.25">
      <c r="A11" s="12">
        <v>308</v>
      </c>
      <c r="B11" s="12" t="str">
        <f>+'[3]Budget and Finance Plan'!B83:C83</f>
        <v>Total B - Personell</v>
      </c>
      <c r="D11" s="19">
        <f>+'[3]Budget and Finance Plan'!D83</f>
        <v>110954.656</v>
      </c>
      <c r="E11" s="19">
        <f>+'[3]Budget and Finance Plan'!E83</f>
        <v>0</v>
      </c>
      <c r="F11" s="19">
        <f>+'[3]Budget and Finance Plan'!F83</f>
        <v>0</v>
      </c>
      <c r="G11" s="19">
        <f>+'[3]Budget and Finance Plan'!G83</f>
        <v>0</v>
      </c>
      <c r="H11" s="19">
        <f>+'[3]Budget and Finance Plan'!H83</f>
        <v>0</v>
      </c>
      <c r="I11" s="19">
        <f>+'[3]Budget and Finance Plan'!I83</f>
        <v>0</v>
      </c>
      <c r="J11" s="19">
        <f>+'[3]Budget and Finance Plan'!J83</f>
        <v>110954.656</v>
      </c>
      <c r="K11" s="19"/>
    </row>
    <row r="12" spans="1:11" x14ac:dyDescent="0.25">
      <c r="A12" s="12">
        <v>314</v>
      </c>
      <c r="B12" s="12" t="str">
        <f>+'[3]Budget and Finance Plan'!B97:C97</f>
        <v>Total B - Office Running</v>
      </c>
      <c r="D12" s="19">
        <f>+'[3]Budget and Finance Plan'!D97</f>
        <v>16735</v>
      </c>
      <c r="E12" s="19">
        <f>+'[3]Budget and Finance Plan'!E97</f>
        <v>0</v>
      </c>
      <c r="F12" s="19">
        <f>+'[3]Budget and Finance Plan'!F97</f>
        <v>0</v>
      </c>
      <c r="G12" s="19">
        <f>+'[3]Budget and Finance Plan'!G97</f>
        <v>0</v>
      </c>
      <c r="H12" s="19">
        <f>+'[3]Budget and Finance Plan'!H97</f>
        <v>0</v>
      </c>
      <c r="I12" s="19">
        <f>+'[3]Budget and Finance Plan'!I97</f>
        <v>0</v>
      </c>
      <c r="J12" s="19">
        <f>+'[3]Budget and Finance Plan'!J97</f>
        <v>16735</v>
      </c>
    </row>
    <row r="13" spans="1:11" x14ac:dyDescent="0.25">
      <c r="A13" s="12">
        <v>366</v>
      </c>
      <c r="B13" s="12" t="str">
        <f>+'[3]Budget and Finance Plan'!B101:C101</f>
        <v>Total B - Guest House Running Costs</v>
      </c>
      <c r="D13" s="19">
        <f>+'[3]Budget and Finance Plan'!D101</f>
        <v>4200</v>
      </c>
      <c r="E13" s="19">
        <f>+'[3]Budget and Finance Plan'!E101</f>
        <v>0</v>
      </c>
      <c r="F13" s="19">
        <f>+'[3]Budget and Finance Plan'!F101</f>
        <v>0</v>
      </c>
      <c r="G13" s="19">
        <f>+'[3]Budget and Finance Plan'!G101</f>
        <v>0</v>
      </c>
      <c r="H13" s="19">
        <f>+'[3]Budget and Finance Plan'!H101</f>
        <v>0</v>
      </c>
      <c r="I13" s="19">
        <f>+'[3]Budget and Finance Plan'!I101</f>
        <v>0</v>
      </c>
      <c r="J13" s="19">
        <f>+'[3]Budget and Finance Plan'!J101</f>
        <v>4200</v>
      </c>
    </row>
    <row r="14" spans="1:11" s="9" customFormat="1" x14ac:dyDescent="0.25">
      <c r="A14" s="9" t="s">
        <v>16</v>
      </c>
      <c r="B14" s="40" t="s">
        <v>21</v>
      </c>
      <c r="D14" s="20">
        <f>SUM(D5:D13)</f>
        <v>524318.65599999996</v>
      </c>
      <c r="E14" s="20">
        <f t="shared" ref="E14:J14" si="0">SUM(E5:E13)</f>
        <v>0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524318.65599999996</v>
      </c>
    </row>
    <row r="16" spans="1:11" s="9" customFormat="1" x14ac:dyDescent="0.25">
      <c r="A16" s="9" t="s">
        <v>9</v>
      </c>
      <c r="B16" s="42" t="s">
        <v>22</v>
      </c>
    </row>
    <row r="17" spans="1:10" x14ac:dyDescent="0.25">
      <c r="A17" s="12">
        <v>354</v>
      </c>
      <c r="B17" s="12" t="str">
        <f>+'[3]Budget and Finance Plan'!B113:C113</f>
        <v>Total Z - Latrine Construction/Rehabilitation</v>
      </c>
      <c r="D17" s="16">
        <f>+'[3]Budget and Finance Plan'!D113:E113</f>
        <v>71700</v>
      </c>
      <c r="E17" s="16">
        <f>+'[3]Budget and Finance Plan'!E113:F113</f>
        <v>0</v>
      </c>
      <c r="F17" s="16">
        <f>+'[3]Budget and Finance Plan'!F113:G113</f>
        <v>0</v>
      </c>
      <c r="G17" s="16">
        <f>+'[3]Budget and Finance Plan'!G113:H113</f>
        <v>0</v>
      </c>
      <c r="H17" s="16">
        <f>+'[3]Budget and Finance Plan'!H113:I113</f>
        <v>0</v>
      </c>
      <c r="I17" s="16">
        <f>+'[3]Budget and Finance Plan'!I113:J113</f>
        <v>0</v>
      </c>
      <c r="J17" s="16">
        <f>+'[3]Budget and Finance Plan'!J113:K113</f>
        <v>71700</v>
      </c>
    </row>
    <row r="18" spans="1:10" x14ac:dyDescent="0.25">
      <c r="A18" s="12">
        <v>355</v>
      </c>
      <c r="B18" s="12" t="str">
        <f>+'[3]Budget and Finance Plan'!B124:C124</f>
        <v>Total Z - Water Supply</v>
      </c>
      <c r="D18" s="16">
        <f>+'[3]Budget and Finance Plan'!D124:E124</f>
        <v>126000</v>
      </c>
      <c r="E18" s="16">
        <f>+'[3]Budget and Finance Plan'!E124:F124</f>
        <v>0</v>
      </c>
      <c r="F18" s="16">
        <f>+'[3]Budget and Finance Plan'!F124:G124</f>
        <v>0</v>
      </c>
      <c r="G18" s="16">
        <f>+'[3]Budget and Finance Plan'!G124:H124</f>
        <v>0</v>
      </c>
      <c r="H18" s="16">
        <f>+'[3]Budget and Finance Plan'!H124:I124</f>
        <v>0</v>
      </c>
      <c r="I18" s="16">
        <f>+'[3]Budget and Finance Plan'!I124:J124</f>
        <v>0</v>
      </c>
      <c r="J18" s="16">
        <f>+'[3]Budget and Finance Plan'!J124:K124</f>
        <v>126000</v>
      </c>
    </row>
    <row r="19" spans="1:10" x14ac:dyDescent="0.25">
      <c r="A19" s="12">
        <v>356</v>
      </c>
      <c r="B19" s="12" t="str">
        <f>+'[3]Budget and Finance Plan'!B128:C128</f>
        <v>Total Z - Water treatment</v>
      </c>
      <c r="D19" s="16">
        <f>+'[3]Budget and Finance Plan'!D128:E128</f>
        <v>10800</v>
      </c>
      <c r="E19" s="16">
        <f>+'[3]Budget and Finance Plan'!E128:F128</f>
        <v>0</v>
      </c>
      <c r="F19" s="16">
        <f>+'[3]Budget and Finance Plan'!F128:G128</f>
        <v>0</v>
      </c>
      <c r="G19" s="16">
        <f>+'[3]Budget and Finance Plan'!G128:H128</f>
        <v>0</v>
      </c>
      <c r="H19" s="16">
        <f>+'[3]Budget and Finance Plan'!H128:I128</f>
        <v>0</v>
      </c>
      <c r="I19" s="16">
        <f>+'[3]Budget and Finance Plan'!I128:J128</f>
        <v>0</v>
      </c>
      <c r="J19" s="16">
        <f>+'[3]Budget and Finance Plan'!J128:K128</f>
        <v>10800</v>
      </c>
    </row>
    <row r="20" spans="1:10" x14ac:dyDescent="0.25">
      <c r="A20" s="12">
        <v>358</v>
      </c>
      <c r="B20" s="12" t="str">
        <f>+'[3]Budget and Finance Plan'!B139</f>
        <v>Total Z - Other water &amp; sanitation</v>
      </c>
      <c r="D20" s="16">
        <f>+'[3]Budget and Finance Plan'!D139</f>
        <v>80336</v>
      </c>
      <c r="E20" s="16">
        <f>+'[3]Budget and Finance Plan'!E139</f>
        <v>0</v>
      </c>
      <c r="F20" s="16">
        <f>+'[3]Budget and Finance Plan'!F139</f>
        <v>0</v>
      </c>
      <c r="G20" s="16">
        <f>+'[3]Budget and Finance Plan'!G139</f>
        <v>0</v>
      </c>
      <c r="H20" s="16">
        <f>+'[3]Budget and Finance Plan'!H139</f>
        <v>0</v>
      </c>
      <c r="I20" s="16">
        <f>+'[3]Budget and Finance Plan'!I139</f>
        <v>0</v>
      </c>
      <c r="J20" s="16">
        <f>+'[3]Budget and Finance Plan'!J139</f>
        <v>80336</v>
      </c>
    </row>
    <row r="21" spans="1:10" x14ac:dyDescent="0.25">
      <c r="A21" s="12">
        <v>367</v>
      </c>
      <c r="B21" s="12" t="str">
        <f>+'[3]Budget and Finance Plan'!B148:C148</f>
        <v>Total Z- Hygiene promotion</v>
      </c>
      <c r="D21" s="16">
        <f>+'[3]Budget and Finance Plan'!D148:E148</f>
        <v>23800</v>
      </c>
      <c r="E21" s="16">
        <f>+'[3]Budget and Finance Plan'!E148:F148</f>
        <v>0</v>
      </c>
      <c r="F21" s="16">
        <f>+'[3]Budget and Finance Plan'!F148:G148</f>
        <v>0</v>
      </c>
      <c r="G21" s="16">
        <f>+'[3]Budget and Finance Plan'!G148:H148</f>
        <v>0</v>
      </c>
      <c r="H21" s="16">
        <f>+'[3]Budget and Finance Plan'!H148:I148</f>
        <v>0</v>
      </c>
      <c r="I21" s="16">
        <f>+'[3]Budget and Finance Plan'!I148:J148</f>
        <v>0</v>
      </c>
      <c r="J21" s="16">
        <f>+'[3]Budget and Finance Plan'!J148:K148</f>
        <v>23800</v>
      </c>
    </row>
    <row r="22" spans="1:10" x14ac:dyDescent="0.25">
      <c r="A22" s="12">
        <v>359</v>
      </c>
      <c r="B22" s="12" t="str">
        <f>+'[3]Budget and Finance Plan'!B166:C166</f>
        <v>Total  Z - Training</v>
      </c>
      <c r="D22" s="16">
        <f>+'[3]Budget and Finance Plan'!D166:E166</f>
        <v>30500</v>
      </c>
      <c r="E22" s="16">
        <f>+'[3]Budget and Finance Plan'!E166:F166</f>
        <v>0</v>
      </c>
      <c r="F22" s="16">
        <f>+'[3]Budget and Finance Plan'!F166:G166</f>
        <v>0</v>
      </c>
      <c r="G22" s="16">
        <f>+'[3]Budget and Finance Plan'!G166:H166</f>
        <v>0</v>
      </c>
      <c r="H22" s="16">
        <f>+'[3]Budget and Finance Plan'!H166:I166</f>
        <v>0</v>
      </c>
      <c r="I22" s="16">
        <f>+'[3]Budget and Finance Plan'!I166:J166</f>
        <v>0</v>
      </c>
      <c r="J22" s="16">
        <f>+'[3]Budget and Finance Plan'!J166:K166</f>
        <v>30500</v>
      </c>
    </row>
    <row r="23" spans="1:10" x14ac:dyDescent="0.25">
      <c r="A23" s="12">
        <v>361</v>
      </c>
      <c r="B23" s="12" t="str">
        <f>+'[3]Budget and Finance Plan'!B177:C177</f>
        <v>Total Z - Personell</v>
      </c>
      <c r="D23" s="16">
        <f>+'[3]Budget and Finance Plan'!D177:E177</f>
        <v>238285.76400000002</v>
      </c>
      <c r="E23" s="16">
        <f>+'[3]Budget and Finance Plan'!E177:F177</f>
        <v>0</v>
      </c>
      <c r="F23" s="16">
        <f>+'[3]Budget and Finance Plan'!F177:G177</f>
        <v>0</v>
      </c>
      <c r="G23" s="16">
        <f>+'[3]Budget and Finance Plan'!G177:H177</f>
        <v>0</v>
      </c>
      <c r="H23" s="16">
        <f>+'[3]Budget and Finance Plan'!H177:I177</f>
        <v>0</v>
      </c>
      <c r="I23" s="16">
        <f>+'[3]Budget and Finance Plan'!I177:J177</f>
        <v>0</v>
      </c>
      <c r="J23" s="16">
        <f>+'[3]Budget and Finance Plan'!J177:K177</f>
        <v>238285.76400000002</v>
      </c>
    </row>
    <row r="24" spans="1:10" x14ac:dyDescent="0.25">
      <c r="A24" s="12">
        <v>369</v>
      </c>
      <c r="B24" s="12" t="str">
        <f>+'[3]Budget and Finance Plan'!B196:C196</f>
        <v>Total Z- Office Running</v>
      </c>
      <c r="D24" s="16">
        <f>+'[3]Budget and Finance Plan'!D196:E196</f>
        <v>74900</v>
      </c>
      <c r="E24" s="16">
        <f>+'[3]Budget and Finance Plan'!E196:F196</f>
        <v>0</v>
      </c>
      <c r="F24" s="16">
        <f>+'[3]Budget and Finance Plan'!F196:G196</f>
        <v>0</v>
      </c>
      <c r="G24" s="16">
        <f>+'[3]Budget and Finance Plan'!G196:H196</f>
        <v>0</v>
      </c>
      <c r="H24" s="16">
        <f>+'[3]Budget and Finance Plan'!H196:I196</f>
        <v>0</v>
      </c>
      <c r="I24" s="16">
        <f>+'[3]Budget and Finance Plan'!I196:J196</f>
        <v>0</v>
      </c>
      <c r="J24" s="16">
        <f>+'[3]Budget and Finance Plan'!J196:K196</f>
        <v>74900</v>
      </c>
    </row>
    <row r="25" spans="1:10" x14ac:dyDescent="0.25">
      <c r="A25" s="12">
        <v>368</v>
      </c>
      <c r="B25" s="12" t="str">
        <f>+'[3]Budget and Finance Plan'!B203:C203</f>
        <v>Z - Guesthouse Running Costs</v>
      </c>
      <c r="D25" s="16">
        <f>+'[3]Budget and Finance Plan'!D203:E203</f>
        <v>27800</v>
      </c>
      <c r="E25" s="16">
        <f>+'[3]Budget and Finance Plan'!E203:F203</f>
        <v>0</v>
      </c>
      <c r="F25" s="16">
        <f>+'[3]Budget and Finance Plan'!F203:G203</f>
        <v>0</v>
      </c>
      <c r="G25" s="16">
        <f>+'[3]Budget and Finance Plan'!G203:H203</f>
        <v>0</v>
      </c>
      <c r="H25" s="16">
        <f>+'[3]Budget and Finance Plan'!H203:I203</f>
        <v>0</v>
      </c>
      <c r="I25" s="16">
        <f>+'[3]Budget and Finance Plan'!I203:J203</f>
        <v>0</v>
      </c>
      <c r="J25" s="16">
        <f>+'[3]Budget and Finance Plan'!J203:K203</f>
        <v>27800</v>
      </c>
    </row>
    <row r="26" spans="1:10" s="9" customFormat="1" x14ac:dyDescent="0.25">
      <c r="A26" s="9" t="s">
        <v>16</v>
      </c>
      <c r="B26" s="42" t="s">
        <v>22</v>
      </c>
      <c r="D26" s="43">
        <f>SUM(D17:D25)</f>
        <v>684121.76399999997</v>
      </c>
      <c r="E26" s="43">
        <f t="shared" ref="E26:J26" si="1">SUM(E17:E25)</f>
        <v>0</v>
      </c>
      <c r="F26" s="43">
        <f t="shared" si="1"/>
        <v>0</v>
      </c>
      <c r="G26" s="43">
        <f t="shared" si="1"/>
        <v>0</v>
      </c>
      <c r="H26" s="43">
        <f t="shared" si="1"/>
        <v>0</v>
      </c>
      <c r="I26" s="43">
        <f t="shared" si="1"/>
        <v>0</v>
      </c>
      <c r="J26" s="43">
        <f t="shared" si="1"/>
        <v>684121.76399999997</v>
      </c>
    </row>
    <row r="28" spans="1:10" x14ac:dyDescent="0.25">
      <c r="A28" s="12" t="s">
        <v>9</v>
      </c>
      <c r="B28" s="42" t="s">
        <v>23</v>
      </c>
    </row>
    <row r="29" spans="1:10" x14ac:dyDescent="0.25">
      <c r="A29" s="12">
        <v>331</v>
      </c>
      <c r="B29" s="12" t="str">
        <f>+'[3]Budget and Finance Plan'!B216:C216</f>
        <v>Total G - Latrine Construction/Rehabilitation</v>
      </c>
      <c r="D29" s="16">
        <f>+'[3]Budget and Finance Plan'!D216:E216</f>
        <v>66124</v>
      </c>
      <c r="E29" s="16">
        <f>+'[3]Budget and Finance Plan'!E216:F216</f>
        <v>0</v>
      </c>
      <c r="F29" s="16">
        <f>+'[3]Budget and Finance Plan'!F216:G216</f>
        <v>0</v>
      </c>
      <c r="G29" s="16">
        <f>+'[3]Budget and Finance Plan'!G216:H216</f>
        <v>0</v>
      </c>
      <c r="H29" s="16">
        <f>+'[3]Budget and Finance Plan'!H216:I216</f>
        <v>0</v>
      </c>
      <c r="I29" s="16">
        <f>+'[3]Budget and Finance Plan'!I216:J216</f>
        <v>0</v>
      </c>
      <c r="J29" s="16">
        <f>+'[3]Budget and Finance Plan'!J216:K216</f>
        <v>66124</v>
      </c>
    </row>
    <row r="30" spans="1:10" x14ac:dyDescent="0.25">
      <c r="A30" s="12">
        <v>332</v>
      </c>
      <c r="B30" s="12" t="str">
        <f>+'[3]Budget and Finance Plan'!B226:C226</f>
        <v>Total G - Water Supply</v>
      </c>
      <c r="D30" s="16">
        <f>+'[3]Budget and Finance Plan'!D226:E226</f>
        <v>93100</v>
      </c>
      <c r="E30" s="16">
        <f>+'[3]Budget and Finance Plan'!E226:F226</f>
        <v>0</v>
      </c>
      <c r="F30" s="16">
        <f>+'[3]Budget and Finance Plan'!F226:G226</f>
        <v>0</v>
      </c>
      <c r="G30" s="16">
        <f>+'[3]Budget and Finance Plan'!G226:H226</f>
        <v>0</v>
      </c>
      <c r="H30" s="16">
        <f>+'[3]Budget and Finance Plan'!H226:I226</f>
        <v>0</v>
      </c>
      <c r="I30" s="16">
        <f>+'[3]Budget and Finance Plan'!I226:J226</f>
        <v>0</v>
      </c>
      <c r="J30" s="16">
        <f>+'[3]Budget and Finance Plan'!J226:K226</f>
        <v>93100</v>
      </c>
    </row>
    <row r="31" spans="1:10" x14ac:dyDescent="0.25">
      <c r="A31" s="12">
        <v>333</v>
      </c>
      <c r="B31" s="12" t="str">
        <f>+'[3]Budget and Finance Plan'!B229:C229</f>
        <v>Total G - Water treatment</v>
      </c>
      <c r="D31" s="16">
        <f>+'[3]Budget and Finance Plan'!D229:E229</f>
        <v>7200</v>
      </c>
      <c r="E31" s="16">
        <f>+'[3]Budget and Finance Plan'!E229:F229</f>
        <v>0</v>
      </c>
      <c r="F31" s="16">
        <f>+'[3]Budget and Finance Plan'!F229:G229</f>
        <v>0</v>
      </c>
      <c r="G31" s="16">
        <f>+'[3]Budget and Finance Plan'!G229:H229</f>
        <v>0</v>
      </c>
      <c r="H31" s="16">
        <f>+'[3]Budget and Finance Plan'!H229:I229</f>
        <v>0</v>
      </c>
      <c r="I31" s="16">
        <f>+'[3]Budget and Finance Plan'!I229:J229</f>
        <v>0</v>
      </c>
      <c r="J31" s="16">
        <f>+'[3]Budget and Finance Plan'!J229:K229</f>
        <v>7200</v>
      </c>
    </row>
    <row r="32" spans="1:10" x14ac:dyDescent="0.25">
      <c r="A32" s="12">
        <v>334</v>
      </c>
      <c r="B32" s="12" t="str">
        <f>+'[3]Budget and Finance Plan'!B238</f>
        <v>Total G - Other water &amp; sanitation</v>
      </c>
      <c r="D32" s="16">
        <f>+'[3]Budget and Finance Plan'!D238</f>
        <v>50981</v>
      </c>
      <c r="E32" s="16">
        <f>+'[3]Budget and Finance Plan'!E238</f>
        <v>0</v>
      </c>
      <c r="F32" s="16">
        <f>+'[3]Budget and Finance Plan'!F238</f>
        <v>0</v>
      </c>
      <c r="G32" s="16">
        <f>+'[3]Budget and Finance Plan'!G238</f>
        <v>0</v>
      </c>
      <c r="H32" s="16">
        <f>+'[3]Budget and Finance Plan'!H238</f>
        <v>0</v>
      </c>
      <c r="I32" s="16">
        <f>+'[3]Budget and Finance Plan'!I238</f>
        <v>0</v>
      </c>
      <c r="J32" s="16">
        <f>+'[3]Budget and Finance Plan'!J238</f>
        <v>50981</v>
      </c>
    </row>
    <row r="33" spans="1:10" x14ac:dyDescent="0.25">
      <c r="A33" s="12">
        <v>370</v>
      </c>
      <c r="B33" s="12" t="str">
        <f>+'[3]Budget and Finance Plan'!B246:C246</f>
        <v>Total G - Hygiene promotion</v>
      </c>
      <c r="D33" s="16">
        <f>+'[3]Budget and Finance Plan'!D246:E246</f>
        <v>15690</v>
      </c>
      <c r="E33" s="16">
        <f>+'[3]Budget and Finance Plan'!E246:F246</f>
        <v>0</v>
      </c>
      <c r="F33" s="16">
        <f>+'[3]Budget and Finance Plan'!F246:G246</f>
        <v>0</v>
      </c>
      <c r="G33" s="16">
        <f>+'[3]Budget and Finance Plan'!G246:H246</f>
        <v>0</v>
      </c>
      <c r="H33" s="16">
        <f>+'[3]Budget and Finance Plan'!H246:I246</f>
        <v>0</v>
      </c>
      <c r="I33" s="16">
        <f>+'[3]Budget and Finance Plan'!I246:J246</f>
        <v>0</v>
      </c>
      <c r="J33" s="16">
        <f>+'[3]Budget and Finance Plan'!J246:K246</f>
        <v>15690</v>
      </c>
    </row>
    <row r="34" spans="1:10" x14ac:dyDescent="0.25">
      <c r="A34" s="12">
        <v>335</v>
      </c>
      <c r="B34" s="12" t="str">
        <f>+'[3]Budget and Finance Plan'!B263:C263</f>
        <v>Total  G - Training</v>
      </c>
      <c r="D34" s="16">
        <f>+'[3]Budget and Finance Plan'!D263:E263</f>
        <v>24312</v>
      </c>
      <c r="E34" s="16">
        <f>+'[3]Budget and Finance Plan'!E263:F263</f>
        <v>0</v>
      </c>
      <c r="F34" s="16">
        <f>+'[3]Budget and Finance Plan'!F263:G263</f>
        <v>0</v>
      </c>
      <c r="G34" s="16">
        <f>+'[3]Budget and Finance Plan'!G263:H263</f>
        <v>0</v>
      </c>
      <c r="H34" s="16">
        <f>+'[3]Budget and Finance Plan'!H263:I263</f>
        <v>0</v>
      </c>
      <c r="I34" s="16">
        <f>+'[3]Budget and Finance Plan'!I263:J263</f>
        <v>0</v>
      </c>
      <c r="J34" s="16">
        <f>+'[3]Budget and Finance Plan'!J263:K263</f>
        <v>24312</v>
      </c>
    </row>
    <row r="35" spans="1:10" x14ac:dyDescent="0.25">
      <c r="A35" s="12">
        <v>337</v>
      </c>
      <c r="B35" s="12" t="str">
        <f>+'[3]Budget and Finance Plan'!B274:C274</f>
        <v>Total G - Personell</v>
      </c>
      <c r="D35" s="16">
        <f>+'[3]Budget and Finance Plan'!D274:E274</f>
        <v>6100</v>
      </c>
      <c r="E35" s="16">
        <f>+'[3]Budget and Finance Plan'!E274:F274</f>
        <v>0</v>
      </c>
      <c r="F35" s="16">
        <f>+'[3]Budget and Finance Plan'!F274:G274</f>
        <v>0</v>
      </c>
      <c r="G35" s="16">
        <f>+'[3]Budget and Finance Plan'!G274:H274</f>
        <v>0</v>
      </c>
      <c r="H35" s="16">
        <f>+'[3]Budget and Finance Plan'!H274:I274</f>
        <v>0</v>
      </c>
      <c r="I35" s="16">
        <f>+'[3]Budget and Finance Plan'!I274:J274</f>
        <v>0</v>
      </c>
      <c r="J35" s="16">
        <f>+'[3]Budget and Finance Plan'!J274:K274</f>
        <v>6100</v>
      </c>
    </row>
    <row r="36" spans="1:10" x14ac:dyDescent="0.25">
      <c r="A36" s="12">
        <v>371</v>
      </c>
      <c r="B36" s="12" t="str">
        <f>+'[3]Budget and Finance Plan'!B288:C288</f>
        <v>Total G - Office Running</v>
      </c>
      <c r="D36" s="16">
        <f>+'[3]Budget and Finance Plan'!D288:E288</f>
        <v>4200</v>
      </c>
      <c r="E36" s="16">
        <f>+'[3]Budget and Finance Plan'!E288:F288</f>
        <v>0</v>
      </c>
      <c r="F36" s="16">
        <f>+'[3]Budget and Finance Plan'!F288:G288</f>
        <v>0</v>
      </c>
      <c r="G36" s="16">
        <f>+'[3]Budget and Finance Plan'!G288:H288</f>
        <v>0</v>
      </c>
      <c r="H36" s="16">
        <f>+'[3]Budget and Finance Plan'!H288:I288</f>
        <v>0</v>
      </c>
      <c r="I36" s="16">
        <f>+'[3]Budget and Finance Plan'!I288:J288</f>
        <v>0</v>
      </c>
      <c r="J36" s="16">
        <f>+'[3]Budget and Finance Plan'!J288:K288</f>
        <v>4200</v>
      </c>
    </row>
    <row r="37" spans="1:10" x14ac:dyDescent="0.25">
      <c r="A37" s="12">
        <v>372</v>
      </c>
      <c r="B37" s="12" t="str">
        <f>+'[3]Budget and Finance Plan'!B292:C292</f>
        <v>G - Guesthouse Running Costs</v>
      </c>
      <c r="D37" s="16">
        <f>+'[3]Budget and Finance Plan'!D292:E292</f>
        <v>0</v>
      </c>
      <c r="E37" s="16">
        <f>+'[3]Budget and Finance Plan'!E292:F292</f>
        <v>0</v>
      </c>
      <c r="F37" s="16">
        <f>+'[3]Budget and Finance Plan'!F292:G292</f>
        <v>0</v>
      </c>
      <c r="G37" s="16">
        <f>+'[3]Budget and Finance Plan'!G292:H292</f>
        <v>0</v>
      </c>
      <c r="H37" s="16">
        <f>+'[3]Budget and Finance Plan'!H292:I292</f>
        <v>0</v>
      </c>
      <c r="I37" s="16">
        <f>+'[3]Budget and Finance Plan'!I292:J292</f>
        <v>0</v>
      </c>
      <c r="J37" s="16">
        <f>+'[3]Budget and Finance Plan'!J292:K292</f>
        <v>0</v>
      </c>
    </row>
    <row r="38" spans="1:10" s="9" customFormat="1" x14ac:dyDescent="0.25">
      <c r="A38" s="9" t="s">
        <v>16</v>
      </c>
      <c r="B38" s="42" t="s">
        <v>23</v>
      </c>
      <c r="D38" s="44">
        <f>SUM(D29:D37)</f>
        <v>267707</v>
      </c>
      <c r="E38" s="44">
        <f t="shared" ref="E38:J38" si="2">SUM(E29:E37)</f>
        <v>0</v>
      </c>
      <c r="F38" s="44">
        <f t="shared" si="2"/>
        <v>0</v>
      </c>
      <c r="G38" s="44">
        <f t="shared" si="2"/>
        <v>0</v>
      </c>
      <c r="H38" s="44">
        <f t="shared" si="2"/>
        <v>0</v>
      </c>
      <c r="I38" s="44">
        <f t="shared" si="2"/>
        <v>0</v>
      </c>
      <c r="J38" s="44">
        <f t="shared" si="2"/>
        <v>267707</v>
      </c>
    </row>
    <row r="40" spans="1:10" s="9" customFormat="1" ht="12.6" thickBot="1" x14ac:dyDescent="0.3">
      <c r="B40" s="9" t="s">
        <v>24</v>
      </c>
      <c r="D40" s="45">
        <f>+D14+D26+D38</f>
        <v>1476147.42</v>
      </c>
      <c r="E40" s="45">
        <v>421402</v>
      </c>
      <c r="F40" s="45">
        <v>129379</v>
      </c>
      <c r="G40" s="45">
        <v>373599</v>
      </c>
      <c r="H40" s="45">
        <f t="shared" ref="H40" si="3">+H14+H26+H38</f>
        <v>0</v>
      </c>
      <c r="I40" s="45">
        <f>SUM(E40:H40)</f>
        <v>924380</v>
      </c>
      <c r="J40" s="45">
        <f>D40-I40</f>
        <v>551767.41999999993</v>
      </c>
    </row>
    <row r="41" spans="1:10" ht="12.6" thickTop="1" x14ac:dyDescent="0.25"/>
  </sheetData>
  <mergeCells count="1">
    <mergeCell ref="B1:C1"/>
  </mergeCells>
  <pageMargins left="0.7" right="0.7" top="0.75" bottom="0.75" header="0.3" footer="0.3"/>
  <pageSetup paperSize="9" orientation="portrait" r:id="rId1"/>
  <ignoredErrors>
    <ignoredError sqref="I4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J24" sqref="J24"/>
    </sheetView>
  </sheetViews>
  <sheetFormatPr defaultColWidth="9.109375" defaultRowHeight="12" x14ac:dyDescent="0.25"/>
  <cols>
    <col min="1" max="1" width="9.109375" style="12"/>
    <col min="2" max="2" width="32.88671875" style="12" bestFit="1" customWidth="1"/>
    <col min="3" max="3" width="9.109375" style="12"/>
    <col min="4" max="4" width="18" style="12" customWidth="1"/>
    <col min="5" max="8" width="9.109375" style="12"/>
    <col min="9" max="9" width="20.6640625" style="12" customWidth="1"/>
    <col min="10" max="10" width="25.88671875" style="12" customWidth="1"/>
    <col min="11" max="16384" width="9.109375" style="12"/>
  </cols>
  <sheetData>
    <row r="1" spans="1:10" ht="24" x14ac:dyDescent="0.25">
      <c r="A1" s="1"/>
      <c r="B1" s="105" t="s">
        <v>0</v>
      </c>
      <c r="C1" s="106"/>
      <c r="D1" s="3" t="s">
        <v>1</v>
      </c>
      <c r="E1" s="3" t="s">
        <v>78</v>
      </c>
      <c r="F1" s="3" t="s">
        <v>84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7</v>
      </c>
      <c r="G3" s="3" t="s">
        <v>7</v>
      </c>
      <c r="H3" s="3" t="s">
        <v>7</v>
      </c>
      <c r="I3" s="3"/>
      <c r="J3" s="3"/>
    </row>
    <row r="4" spans="1:10" s="9" customFormat="1" x14ac:dyDescent="0.25">
      <c r="A4" s="9" t="s">
        <v>9</v>
      </c>
      <c r="B4" s="15" t="str">
        <f>+'[4]Budget and Finance Plan'!C13</f>
        <v>EPRU NYALA</v>
      </c>
    </row>
    <row r="5" spans="1:10" x14ac:dyDescent="0.25">
      <c r="A5" s="12">
        <v>501</v>
      </c>
      <c r="B5" s="12" t="str">
        <f>+'[4]Budget and Finance Plan'!B18:C18</f>
        <v>Total N - Non Food Items</v>
      </c>
      <c r="D5" s="16">
        <f>+'[4]Budget and Finance Plan'!D18:E18</f>
        <v>24000</v>
      </c>
      <c r="E5" s="16">
        <f>+'[4]Budget and Finance Plan'!E18:F18</f>
        <v>0</v>
      </c>
      <c r="F5" s="16">
        <f>+'[4]Budget and Finance Plan'!F18:G18</f>
        <v>0</v>
      </c>
      <c r="G5" s="16">
        <f>+'[4]Budget and Finance Plan'!G18:H18</f>
        <v>0</v>
      </c>
      <c r="H5" s="16">
        <f>+'[4]Budget and Finance Plan'!H18:I18</f>
        <v>0</v>
      </c>
      <c r="I5" s="16">
        <f>+'[4]Budget and Finance Plan'!I18:J18</f>
        <v>0</v>
      </c>
      <c r="J5" s="16">
        <f>+'[4]Budget and Finance Plan'!J18:K18</f>
        <v>24000</v>
      </c>
    </row>
    <row r="6" spans="1:10" x14ac:dyDescent="0.25">
      <c r="A6" s="12">
        <v>523</v>
      </c>
      <c r="B6" s="12" t="str">
        <f>+'[4]Budget and Finance Plan'!B24:C24</f>
        <v>Total N - Other Relief Activities</v>
      </c>
      <c r="D6" s="16">
        <f>+'[4]Budget and Finance Plan'!D24:E24</f>
        <v>0</v>
      </c>
      <c r="E6" s="16">
        <f>+'[4]Budget and Finance Plan'!E24:F24</f>
        <v>0</v>
      </c>
      <c r="F6" s="16">
        <f>+'[4]Budget and Finance Plan'!F24:G24</f>
        <v>0</v>
      </c>
      <c r="G6" s="16">
        <f>+'[4]Budget and Finance Plan'!G24:H24</f>
        <v>0</v>
      </c>
      <c r="H6" s="16">
        <f>+'[4]Budget and Finance Plan'!H24:I24</f>
        <v>0</v>
      </c>
      <c r="I6" s="16">
        <f>+'[4]Budget and Finance Plan'!I24:J24</f>
        <v>0</v>
      </c>
      <c r="J6" s="16">
        <f>+'[4]Budget and Finance Plan'!J24:K24</f>
        <v>0</v>
      </c>
    </row>
    <row r="7" spans="1:10" x14ac:dyDescent="0.25">
      <c r="A7" s="12">
        <v>505</v>
      </c>
      <c r="B7" s="12" t="str">
        <f>+'[4]Budget and Finance Plan'!B29:C29</f>
        <v>Total  N - Training</v>
      </c>
      <c r="D7" s="16">
        <f>+'[4]Budget and Finance Plan'!D29:E29</f>
        <v>14125</v>
      </c>
      <c r="E7" s="16">
        <f>+'[4]Budget and Finance Plan'!E29:F29</f>
        <v>0</v>
      </c>
      <c r="F7" s="16">
        <f>+'[4]Budget and Finance Plan'!F29:G29</f>
        <v>0</v>
      </c>
      <c r="G7" s="16">
        <f>+'[4]Budget and Finance Plan'!G29:H29</f>
        <v>0</v>
      </c>
      <c r="H7" s="16">
        <f>+'[4]Budget and Finance Plan'!H29:I29</f>
        <v>0</v>
      </c>
      <c r="I7" s="16">
        <f>+'[4]Budget and Finance Plan'!I29:J29</f>
        <v>0</v>
      </c>
      <c r="J7" s="16">
        <f>+'[4]Budget and Finance Plan'!J29:K29</f>
        <v>14125</v>
      </c>
    </row>
    <row r="8" spans="1:10" x14ac:dyDescent="0.25">
      <c r="A8" s="12">
        <v>507</v>
      </c>
      <c r="B8" s="12" t="str">
        <f>+'[4]Budget and Finance Plan'!B40</f>
        <v>Total N - Personell</v>
      </c>
      <c r="D8" s="16">
        <f>+'[4]Budget and Finance Plan'!D40</f>
        <v>73282.011999999988</v>
      </c>
      <c r="E8" s="16">
        <f>+'[4]Budget and Finance Plan'!E40</f>
        <v>0</v>
      </c>
      <c r="F8" s="16">
        <f>+'[4]Budget and Finance Plan'!F40</f>
        <v>0</v>
      </c>
      <c r="G8" s="16">
        <f>+'[4]Budget and Finance Plan'!G40</f>
        <v>0</v>
      </c>
      <c r="H8" s="16">
        <f>+'[4]Budget and Finance Plan'!H40</f>
        <v>0</v>
      </c>
      <c r="I8" s="16">
        <f>+'[4]Budget and Finance Plan'!I40</f>
        <v>0</v>
      </c>
      <c r="J8" s="16">
        <f>+'[4]Budget and Finance Plan'!J40</f>
        <v>73282.011999999988</v>
      </c>
    </row>
    <row r="9" spans="1:10" x14ac:dyDescent="0.25">
      <c r="A9" s="12">
        <v>515</v>
      </c>
      <c r="B9" s="12" t="str">
        <f>+'[4]Budget and Finance Plan'!B57:C57</f>
        <v>Total N - Office Running</v>
      </c>
      <c r="D9" s="16">
        <f>+'[4]Budget and Finance Plan'!D57:E57</f>
        <v>16429</v>
      </c>
      <c r="E9" s="16">
        <f>+'[4]Budget and Finance Plan'!E57:F57</f>
        <v>0</v>
      </c>
      <c r="F9" s="16">
        <f>+'[4]Budget and Finance Plan'!F57:G57</f>
        <v>0</v>
      </c>
      <c r="G9" s="16">
        <f>+'[4]Budget and Finance Plan'!G57:H57</f>
        <v>0</v>
      </c>
      <c r="H9" s="16">
        <f>+'[4]Budget and Finance Plan'!H57:I57</f>
        <v>0</v>
      </c>
      <c r="I9" s="16">
        <f>+'[4]Budget and Finance Plan'!I57:J57</f>
        <v>0</v>
      </c>
      <c r="J9" s="16">
        <f>+'[4]Budget and Finance Plan'!J57:K57</f>
        <v>16429</v>
      </c>
    </row>
    <row r="10" spans="1:10" x14ac:dyDescent="0.25">
      <c r="A10" s="12">
        <v>522</v>
      </c>
      <c r="B10" s="12" t="str">
        <f>+'[4]Budget and Finance Plan'!B61:C61</f>
        <v>Total N - Monitoring and Evaluation</v>
      </c>
      <c r="D10" s="16">
        <f>+'[4]Budget and Finance Plan'!D61:E61</f>
        <v>2400</v>
      </c>
      <c r="E10" s="16">
        <f>+'[4]Budget and Finance Plan'!E61:F61</f>
        <v>0</v>
      </c>
      <c r="F10" s="16">
        <f>+'[4]Budget and Finance Plan'!F61:G61</f>
        <v>0</v>
      </c>
      <c r="G10" s="16">
        <f>+'[4]Budget and Finance Plan'!G61:H61</f>
        <v>0</v>
      </c>
      <c r="H10" s="16">
        <f>+'[4]Budget and Finance Plan'!H61:I61</f>
        <v>0</v>
      </c>
      <c r="I10" s="16">
        <f>+'[4]Budget and Finance Plan'!I61:J61</f>
        <v>0</v>
      </c>
      <c r="J10" s="16">
        <f>+'[4]Budget and Finance Plan'!J61:K61</f>
        <v>2400</v>
      </c>
    </row>
    <row r="11" spans="1:10" x14ac:dyDescent="0.25">
      <c r="A11" s="12">
        <v>524</v>
      </c>
      <c r="B11" s="12" t="str">
        <f>+'[4]Budget and Finance Plan'!B66:C66</f>
        <v>Total Z - Partner Costs</v>
      </c>
      <c r="D11" s="16">
        <f>+'[4]Budget and Finance Plan'!D66:E66</f>
        <v>2875</v>
      </c>
      <c r="E11" s="16">
        <f>+'[4]Budget and Finance Plan'!E66:F66</f>
        <v>0</v>
      </c>
      <c r="F11" s="16">
        <f>+'[4]Budget and Finance Plan'!F66:G66</f>
        <v>0</v>
      </c>
      <c r="G11" s="16">
        <f>+'[4]Budget and Finance Plan'!G66:H66</f>
        <v>0</v>
      </c>
      <c r="H11" s="16">
        <f>+'[4]Budget and Finance Plan'!H66:I66</f>
        <v>0</v>
      </c>
      <c r="I11" s="16">
        <f>+'[4]Budget and Finance Plan'!I66:J66</f>
        <v>0</v>
      </c>
      <c r="J11" s="16">
        <f>+'[4]Budget and Finance Plan'!J66:K66</f>
        <v>2875</v>
      </c>
    </row>
    <row r="12" spans="1:10" ht="12.6" thickBot="1" x14ac:dyDescent="0.3">
      <c r="D12" s="17">
        <f>SUM(D5:D11)</f>
        <v>133111.01199999999</v>
      </c>
      <c r="E12" s="17">
        <f>SUM(E5:E11)</f>
        <v>0</v>
      </c>
      <c r="F12" s="17">
        <f t="shared" ref="F12:J12" si="0">SUM(F5:F11)</f>
        <v>0</v>
      </c>
      <c r="G12" s="17">
        <f t="shared" si="0"/>
        <v>0</v>
      </c>
      <c r="H12" s="17">
        <f t="shared" si="0"/>
        <v>0</v>
      </c>
      <c r="I12" s="17">
        <f t="shared" si="0"/>
        <v>0</v>
      </c>
      <c r="J12" s="17">
        <f t="shared" si="0"/>
        <v>133111.01199999999</v>
      </c>
    </row>
    <row r="13" spans="1:10" s="9" customFormat="1" ht="12.6" thickTop="1" x14ac:dyDescent="0.25">
      <c r="A13" s="9" t="s">
        <v>9</v>
      </c>
      <c r="B13" s="13" t="str">
        <f>+'[4]Budget and Finance Plan'!C70</f>
        <v>EPRU Zalingei</v>
      </c>
    </row>
    <row r="14" spans="1:10" x14ac:dyDescent="0.25">
      <c r="A14" s="12">
        <v>525</v>
      </c>
      <c r="B14" s="12" t="str">
        <f>+'[4]Budget and Finance Plan'!B75:C75</f>
        <v>Total Z - Non Food Items</v>
      </c>
      <c r="D14" s="16">
        <f>+'[4]Budget and Finance Plan'!D75:E75</f>
        <v>24000</v>
      </c>
      <c r="E14" s="16">
        <f>+'[4]Budget and Finance Plan'!E75:F75</f>
        <v>0</v>
      </c>
      <c r="F14" s="16">
        <f>+'[4]Budget and Finance Plan'!F75:G75</f>
        <v>0</v>
      </c>
      <c r="G14" s="16">
        <f>+'[4]Budget and Finance Plan'!G75:H75</f>
        <v>0</v>
      </c>
      <c r="H14" s="16">
        <f>+'[4]Budget and Finance Plan'!H75:I75</f>
        <v>0</v>
      </c>
      <c r="I14" s="16">
        <f>+'[4]Budget and Finance Plan'!I75:J75</f>
        <v>0</v>
      </c>
      <c r="J14" s="16">
        <f>+'[4]Budget and Finance Plan'!J75:K75</f>
        <v>24000</v>
      </c>
    </row>
    <row r="15" spans="1:10" x14ac:dyDescent="0.25">
      <c r="A15" s="12">
        <v>526</v>
      </c>
      <c r="B15" s="12" t="str">
        <f>+'[4]Budget and Finance Plan'!B81:C81</f>
        <v>Total Z - Other Relief Activities</v>
      </c>
      <c r="D15" s="16">
        <f>+'[4]Budget and Finance Plan'!D81:E81</f>
        <v>0</v>
      </c>
      <c r="E15" s="16">
        <f>+'[4]Budget and Finance Plan'!E81:F81</f>
        <v>0</v>
      </c>
      <c r="F15" s="16">
        <f>+'[4]Budget and Finance Plan'!F81:G81</f>
        <v>0</v>
      </c>
      <c r="G15" s="16">
        <f>+'[4]Budget and Finance Plan'!G81:H81</f>
        <v>0</v>
      </c>
      <c r="H15" s="16">
        <f>+'[4]Budget and Finance Plan'!H81:I81</f>
        <v>0</v>
      </c>
      <c r="I15" s="16">
        <f>+'[4]Budget and Finance Plan'!I81:J81</f>
        <v>0</v>
      </c>
      <c r="J15" s="16">
        <f>+'[4]Budget and Finance Plan'!J81:K81</f>
        <v>0</v>
      </c>
    </row>
    <row r="16" spans="1:10" x14ac:dyDescent="0.25">
      <c r="A16" s="12">
        <v>527</v>
      </c>
      <c r="B16" s="12" t="str">
        <f>+'[4]Budget and Finance Plan'!B86:C86</f>
        <v>Total  Z - Training</v>
      </c>
      <c r="D16" s="16">
        <f>+'[4]Budget and Finance Plan'!D86:E86</f>
        <v>11875</v>
      </c>
      <c r="E16" s="16">
        <f>+'[4]Budget and Finance Plan'!E86:F86</f>
        <v>0</v>
      </c>
      <c r="F16" s="16">
        <f>+'[4]Budget and Finance Plan'!F86:G86</f>
        <v>0</v>
      </c>
      <c r="G16" s="16">
        <f>+'[4]Budget and Finance Plan'!G86:H86</f>
        <v>0</v>
      </c>
      <c r="H16" s="16">
        <f>+'[4]Budget and Finance Plan'!H86:I86</f>
        <v>0</v>
      </c>
      <c r="I16" s="16">
        <f>+'[4]Budget and Finance Plan'!I86:J86</f>
        <v>0</v>
      </c>
      <c r="J16" s="16">
        <f>+'[4]Budget and Finance Plan'!J86:K86</f>
        <v>11875</v>
      </c>
    </row>
    <row r="17" spans="1:10" x14ac:dyDescent="0.25">
      <c r="A17" s="12">
        <v>528</v>
      </c>
      <c r="B17" s="12" t="str">
        <f>+'[4]Budget and Finance Plan'!B97:C97</f>
        <v>Total Z - Personell</v>
      </c>
      <c r="D17" s="16">
        <f>+'[4]Budget and Finance Plan'!D97:E97</f>
        <v>19802</v>
      </c>
      <c r="E17" s="16">
        <f>+'[4]Budget and Finance Plan'!E97:F97</f>
        <v>0</v>
      </c>
      <c r="F17" s="16">
        <f>+'[4]Budget and Finance Plan'!F97:G97</f>
        <v>0</v>
      </c>
      <c r="G17" s="16">
        <f>+'[4]Budget and Finance Plan'!G97:H97</f>
        <v>0</v>
      </c>
      <c r="H17" s="16">
        <f>+'[4]Budget and Finance Plan'!H97:I97</f>
        <v>0</v>
      </c>
      <c r="I17" s="16">
        <f>+'[4]Budget and Finance Plan'!I97:J97</f>
        <v>0</v>
      </c>
      <c r="J17" s="16">
        <f>+'[4]Budget and Finance Plan'!J97:K97</f>
        <v>19802</v>
      </c>
    </row>
    <row r="18" spans="1:10" x14ac:dyDescent="0.25">
      <c r="A18" s="12">
        <v>529</v>
      </c>
      <c r="B18" s="12" t="str">
        <f>+'[4]Budget and Finance Plan'!B113:C113</f>
        <v>Total Z - Office Running</v>
      </c>
      <c r="D18" s="16">
        <f>+'[4]Budget and Finance Plan'!D113:E113</f>
        <v>13298.8</v>
      </c>
      <c r="E18" s="16">
        <f>+'[4]Budget and Finance Plan'!E113:F113</f>
        <v>0</v>
      </c>
      <c r="F18" s="16">
        <f>+'[4]Budget and Finance Plan'!F113:G113</f>
        <v>0</v>
      </c>
      <c r="G18" s="16">
        <f>+'[4]Budget and Finance Plan'!G113:H113</f>
        <v>0</v>
      </c>
      <c r="H18" s="16">
        <f>+'[4]Budget and Finance Plan'!H113:I113</f>
        <v>0</v>
      </c>
      <c r="I18" s="16">
        <f>+'[4]Budget and Finance Plan'!I113:J113</f>
        <v>0</v>
      </c>
      <c r="J18" s="16">
        <f>+'[4]Budget and Finance Plan'!J113:K113</f>
        <v>13298.8</v>
      </c>
    </row>
    <row r="19" spans="1:10" x14ac:dyDescent="0.25">
      <c r="A19" s="12">
        <v>530</v>
      </c>
      <c r="B19" s="12" t="str">
        <f>+'[4]Budget and Finance Plan'!B117:C117</f>
        <v>Total Z - Monitoring and Evaluation</v>
      </c>
      <c r="D19" s="16">
        <f>+'[4]Budget and Finance Plan'!D117:E117</f>
        <v>2400</v>
      </c>
      <c r="E19" s="16">
        <f>+'[4]Budget and Finance Plan'!E117:F117</f>
        <v>0</v>
      </c>
      <c r="F19" s="16">
        <f>+'[4]Budget and Finance Plan'!F117:G117</f>
        <v>0</v>
      </c>
      <c r="G19" s="16">
        <f>+'[4]Budget and Finance Plan'!G117:H117</f>
        <v>0</v>
      </c>
      <c r="H19" s="16">
        <f>+'[4]Budget and Finance Plan'!H117:I117</f>
        <v>0</v>
      </c>
      <c r="I19" s="16">
        <f>+'[4]Budget and Finance Plan'!I117:J117</f>
        <v>0</v>
      </c>
      <c r="J19" s="16">
        <f>+'[4]Budget and Finance Plan'!J117:K117</f>
        <v>2400</v>
      </c>
    </row>
    <row r="20" spans="1:10" x14ac:dyDescent="0.25">
      <c r="A20" s="12">
        <v>531</v>
      </c>
      <c r="B20" s="12" t="str">
        <f>+'[4]Budget and Finance Plan'!B122:C122</f>
        <v>Total Z - Partner Costs</v>
      </c>
      <c r="D20" s="16">
        <f>+'[4]Budget and Finance Plan'!D122:E122</f>
        <v>2875</v>
      </c>
      <c r="E20" s="16">
        <f>+'[4]Budget and Finance Plan'!E122:F122</f>
        <v>0</v>
      </c>
      <c r="F20" s="16">
        <f>+'[4]Budget and Finance Plan'!F122:G122</f>
        <v>0</v>
      </c>
      <c r="G20" s="16">
        <f>+'[4]Budget and Finance Plan'!G122:H122</f>
        <v>0</v>
      </c>
      <c r="H20" s="16">
        <f>+'[4]Budget and Finance Plan'!H122:I122</f>
        <v>0</v>
      </c>
      <c r="I20" s="16">
        <f>+'[4]Budget and Finance Plan'!I122:J122</f>
        <v>0</v>
      </c>
      <c r="J20" s="16">
        <f>+'[4]Budget and Finance Plan'!J122:K122</f>
        <v>2875</v>
      </c>
    </row>
    <row r="21" spans="1:10" ht="12.6" thickBot="1" x14ac:dyDescent="0.3">
      <c r="D21" s="17">
        <f>SUM(D14:D20)</f>
        <v>74250.8</v>
      </c>
      <c r="E21" s="17">
        <f>SUM(E14:E20)</f>
        <v>0</v>
      </c>
      <c r="F21" s="17">
        <f t="shared" ref="F21:H21" si="1">SUM(F14:F20)</f>
        <v>0</v>
      </c>
      <c r="G21" s="17">
        <f t="shared" si="1"/>
        <v>0</v>
      </c>
      <c r="H21" s="17">
        <f t="shared" si="1"/>
        <v>0</v>
      </c>
      <c r="I21" s="17">
        <f>SUM(I14:I20)</f>
        <v>0</v>
      </c>
      <c r="J21" s="17">
        <f>SUM(J14:J20)</f>
        <v>74250.8</v>
      </c>
    </row>
    <row r="22" spans="1:10" ht="12.6" thickTop="1" x14ac:dyDescent="0.25"/>
    <row r="23" spans="1:10" x14ac:dyDescent="0.25">
      <c r="B23" s="13" t="str">
        <f>+'[4]Budget and Finance Plan'!B125:C125</f>
        <v>TOTAL EPRU DARFUR</v>
      </c>
      <c r="C23" s="13"/>
      <c r="D23" s="18">
        <f>+'[4]Budget and Finance Plan'!D125:E125</f>
        <v>207361.81199999998</v>
      </c>
      <c r="E23" s="18">
        <v>14048</v>
      </c>
      <c r="F23" s="18">
        <v>130160</v>
      </c>
      <c r="G23" s="18">
        <f>+'[4]Budget and Finance Plan'!G125:H125</f>
        <v>0</v>
      </c>
      <c r="H23" s="18">
        <f>+'[4]Budget and Finance Plan'!H125:I125</f>
        <v>0</v>
      </c>
      <c r="I23" s="18">
        <f>SUM(E23:H23)</f>
        <v>144208</v>
      </c>
      <c r="J23" s="18">
        <f>D23-I23</f>
        <v>63153.811999999976</v>
      </c>
    </row>
    <row r="24" spans="1:10" x14ac:dyDescent="0.25">
      <c r="D24" s="89">
        <f>+D12+D21-D23</f>
        <v>0</v>
      </c>
      <c r="J24" s="89"/>
    </row>
  </sheetData>
  <mergeCells count="1">
    <mergeCell ref="B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opLeftCell="A24" workbookViewId="0">
      <selection activeCell="J37" sqref="J37"/>
    </sheetView>
  </sheetViews>
  <sheetFormatPr defaultColWidth="9.109375" defaultRowHeight="12" x14ac:dyDescent="0.25"/>
  <cols>
    <col min="1" max="1" width="9.109375" style="12"/>
    <col min="2" max="2" width="42.6640625" style="12" bestFit="1" customWidth="1"/>
    <col min="3" max="3" width="23.109375" style="12" customWidth="1"/>
    <col min="4" max="4" width="21.5546875" style="12" customWidth="1"/>
    <col min="5" max="5" width="9.109375" style="12"/>
    <col min="6" max="6" width="9.5546875" style="12" bestFit="1" customWidth="1"/>
    <col min="7" max="8" width="9.109375" style="12"/>
    <col min="9" max="9" width="22.33203125" style="12" customWidth="1"/>
    <col min="10" max="10" width="21.109375" style="12" customWidth="1"/>
    <col min="11" max="16384" width="9.109375" style="12"/>
  </cols>
  <sheetData>
    <row r="1" spans="1:10" ht="24" x14ac:dyDescent="0.25">
      <c r="A1" s="22"/>
      <c r="B1" s="107" t="s">
        <v>0</v>
      </c>
      <c r="C1" s="108"/>
      <c r="D1" s="23" t="s">
        <v>1</v>
      </c>
      <c r="E1" s="24" t="s">
        <v>86</v>
      </c>
      <c r="F1" s="102">
        <v>350030</v>
      </c>
      <c r="G1" s="24" t="s">
        <v>2</v>
      </c>
      <c r="H1" s="24" t="s">
        <v>2</v>
      </c>
      <c r="I1" s="24" t="s">
        <v>3</v>
      </c>
      <c r="J1" s="24" t="s">
        <v>4</v>
      </c>
    </row>
    <row r="2" spans="1:10" x14ac:dyDescent="0.25">
      <c r="A2" s="109" t="s">
        <v>14</v>
      </c>
      <c r="B2" s="110"/>
      <c r="C2" s="111"/>
      <c r="D2" s="25" t="s">
        <v>5</v>
      </c>
      <c r="E2" s="25" t="s">
        <v>5</v>
      </c>
      <c r="F2" s="25" t="s">
        <v>5</v>
      </c>
      <c r="G2" s="25" t="s">
        <v>5</v>
      </c>
      <c r="H2" s="25" t="s">
        <v>5</v>
      </c>
      <c r="I2" s="25" t="s">
        <v>5</v>
      </c>
      <c r="J2" s="25" t="s">
        <v>5</v>
      </c>
    </row>
    <row r="3" spans="1:10" x14ac:dyDescent="0.25">
      <c r="A3" s="26"/>
      <c r="B3" s="27" t="s">
        <v>6</v>
      </c>
      <c r="C3" s="28"/>
      <c r="D3" s="24"/>
      <c r="E3" s="24" t="s">
        <v>7</v>
      </c>
      <c r="F3" s="24" t="s">
        <v>8</v>
      </c>
      <c r="G3" s="24" t="s">
        <v>7</v>
      </c>
      <c r="H3" s="24" t="s">
        <v>8</v>
      </c>
      <c r="I3" s="24"/>
      <c r="J3" s="24"/>
    </row>
    <row r="4" spans="1:10" x14ac:dyDescent="0.25">
      <c r="A4" s="12" t="s">
        <v>9</v>
      </c>
      <c r="B4" s="112" t="str">
        <f>+'[5]Budget and Finance Plan'!C13</f>
        <v>Livelihood Bilel</v>
      </c>
      <c r="C4" s="112"/>
    </row>
    <row r="5" spans="1:10" x14ac:dyDescent="0.25">
      <c r="A5" s="12">
        <v>483</v>
      </c>
      <c r="B5" s="12" t="str">
        <f>+'[5]Budget and Finance Plan'!B19:C19</f>
        <v>Total B - Livelihood Activities</v>
      </c>
      <c r="C5" s="12">
        <f>+'[5]Budget and Finance Plan'!C19:D19</f>
        <v>0</v>
      </c>
      <c r="D5" s="16">
        <f>+'[5]Budget and Finance Plan'!D19:E19</f>
        <v>3200</v>
      </c>
      <c r="E5" s="16">
        <f>+'[5]Budget and Finance Plan'!E19:F19</f>
        <v>0</v>
      </c>
      <c r="F5" s="16">
        <f>+'[5]Budget and Finance Plan'!F19:G19</f>
        <v>0</v>
      </c>
      <c r="G5" s="16">
        <f>+'[5]Budget and Finance Plan'!G19:H19</f>
        <v>0</v>
      </c>
      <c r="H5" s="16">
        <f>+'[5]Budget and Finance Plan'!H19:I19</f>
        <v>0</v>
      </c>
      <c r="I5" s="16">
        <f>+'[5]Budget and Finance Plan'!I19:J19</f>
        <v>0</v>
      </c>
      <c r="J5" s="16">
        <f>+'[5]Budget and Finance Plan'!J19:K19</f>
        <v>3200</v>
      </c>
    </row>
    <row r="6" spans="1:10" x14ac:dyDescent="0.25">
      <c r="A6" s="12">
        <v>419</v>
      </c>
      <c r="B6" s="12" t="str">
        <f>+'[5]Budget and Finance Plan'!B23:C23</f>
        <v>Total B - Monitoring and Evaluation NCA Nyala</v>
      </c>
      <c r="C6" s="12">
        <f>+'[5]Budget and Finance Plan'!C23:D23</f>
        <v>0</v>
      </c>
      <c r="D6" s="16">
        <f>+'[5]Budget and Finance Plan'!D23:E23</f>
        <v>1300</v>
      </c>
      <c r="E6" s="16">
        <f>+'[5]Budget and Finance Plan'!E23:F23</f>
        <v>0</v>
      </c>
      <c r="F6" s="16">
        <f>+'[5]Budget and Finance Plan'!F23:G23</f>
        <v>0</v>
      </c>
      <c r="G6" s="16">
        <f>+'[5]Budget and Finance Plan'!G23:H23</f>
        <v>0</v>
      </c>
      <c r="H6" s="16">
        <f>+'[5]Budget and Finance Plan'!H23:I23</f>
        <v>0</v>
      </c>
      <c r="I6" s="16">
        <f>+'[5]Budget and Finance Plan'!I23:J23</f>
        <v>0</v>
      </c>
      <c r="J6" s="16">
        <f>+'[5]Budget and Finance Plan'!J23:K23</f>
        <v>1300</v>
      </c>
    </row>
    <row r="7" spans="1:10" x14ac:dyDescent="0.25">
      <c r="A7" s="12">
        <v>404</v>
      </c>
      <c r="B7" s="12" t="str">
        <f>+'[5]Budget and Finance Plan'!B26:C26</f>
        <v>Total  B - Training</v>
      </c>
      <c r="C7" s="12">
        <f>+'[5]Budget and Finance Plan'!C26:D26</f>
        <v>0</v>
      </c>
      <c r="D7" s="16">
        <f>+'[5]Budget and Finance Plan'!D26:E26</f>
        <v>0</v>
      </c>
      <c r="E7" s="16">
        <f>+'[5]Budget and Finance Plan'!E26:F26</f>
        <v>0</v>
      </c>
      <c r="F7" s="16">
        <f>+'[5]Budget and Finance Plan'!F26:G26</f>
        <v>0</v>
      </c>
      <c r="G7" s="16">
        <f>+'[5]Budget and Finance Plan'!G26:H26</f>
        <v>0</v>
      </c>
      <c r="H7" s="16">
        <f>+'[5]Budget and Finance Plan'!H26:I26</f>
        <v>0</v>
      </c>
      <c r="I7" s="16">
        <f>+'[5]Budget and Finance Plan'!I26:J26</f>
        <v>0</v>
      </c>
      <c r="J7" s="16">
        <f>+'[5]Budget and Finance Plan'!J26:K26</f>
        <v>0</v>
      </c>
    </row>
    <row r="8" spans="1:10" x14ac:dyDescent="0.25">
      <c r="A8" s="12">
        <v>403</v>
      </c>
      <c r="B8" s="12" t="str">
        <f>+'[5]Budget and Finance Plan'!B40</f>
        <v>Total B - Personell</v>
      </c>
      <c r="C8" s="12">
        <f>+'[5]Budget and Finance Plan'!C40</f>
        <v>0</v>
      </c>
      <c r="D8" s="16">
        <f>+'[5]Budget and Finance Plan'!D40</f>
        <v>116772.9328</v>
      </c>
      <c r="E8" s="16">
        <f>+'[5]Budget and Finance Plan'!E40</f>
        <v>0</v>
      </c>
      <c r="F8" s="16">
        <f>+'[5]Budget and Finance Plan'!F40</f>
        <v>0</v>
      </c>
      <c r="G8" s="16">
        <f>+'[5]Budget and Finance Plan'!G40</f>
        <v>0</v>
      </c>
      <c r="H8" s="16">
        <f>+'[5]Budget and Finance Plan'!H40</f>
        <v>0</v>
      </c>
      <c r="I8" s="16">
        <f>+'[5]Budget and Finance Plan'!I40</f>
        <v>0</v>
      </c>
      <c r="J8" s="16">
        <f>+'[5]Budget and Finance Plan'!J40</f>
        <v>116772.9328</v>
      </c>
    </row>
    <row r="9" spans="1:10" x14ac:dyDescent="0.25">
      <c r="A9" s="12">
        <v>409</v>
      </c>
      <c r="B9" s="12" t="str">
        <f>+'[5]Budget and Finance Plan'!B56:C56</f>
        <v>Total B - Office Running</v>
      </c>
      <c r="C9" s="12">
        <f>+'[5]Budget and Finance Plan'!C56:D56</f>
        <v>0</v>
      </c>
      <c r="D9" s="16">
        <f>+'[5]Budget and Finance Plan'!D56:E56</f>
        <v>10517</v>
      </c>
      <c r="E9" s="16">
        <f>+'[5]Budget and Finance Plan'!E56:F56</f>
        <v>0</v>
      </c>
      <c r="F9" s="16">
        <f>+'[5]Budget and Finance Plan'!F56:G56</f>
        <v>0</v>
      </c>
      <c r="G9" s="16">
        <f>+'[5]Budget and Finance Plan'!G56:H56</f>
        <v>0</v>
      </c>
      <c r="H9" s="16">
        <f>+'[5]Budget and Finance Plan'!H56:I56</f>
        <v>0</v>
      </c>
      <c r="I9" s="16">
        <f>+'[5]Budget and Finance Plan'!I56:J56</f>
        <v>0</v>
      </c>
      <c r="J9" s="16">
        <f>+'[5]Budget and Finance Plan'!J56:K56</f>
        <v>10517</v>
      </c>
    </row>
    <row r="10" spans="1:10" s="9" customFormat="1" ht="12.6" thickBot="1" x14ac:dyDescent="0.3">
      <c r="A10" s="9" t="s">
        <v>10</v>
      </c>
      <c r="B10" s="29" t="str">
        <f>+B4</f>
        <v>Livelihood Bilel</v>
      </c>
      <c r="D10" s="17">
        <f>SUM(D5:D9)</f>
        <v>131789.93280000001</v>
      </c>
      <c r="E10" s="17">
        <f t="shared" ref="E10:J10" si="0">SUM(E5:E9)</f>
        <v>0</v>
      </c>
      <c r="F10" s="17">
        <f t="shared" si="0"/>
        <v>0</v>
      </c>
      <c r="G10" s="17">
        <f t="shared" si="0"/>
        <v>0</v>
      </c>
      <c r="H10" s="17">
        <f t="shared" si="0"/>
        <v>0</v>
      </c>
      <c r="I10" s="17">
        <f t="shared" si="0"/>
        <v>0</v>
      </c>
      <c r="J10" s="17">
        <f t="shared" si="0"/>
        <v>131789.93280000001</v>
      </c>
    </row>
    <row r="11" spans="1:10" ht="12.6" thickTop="1" x14ac:dyDescent="0.25"/>
    <row r="12" spans="1:10" x14ac:dyDescent="0.25">
      <c r="A12" s="12" t="s">
        <v>9</v>
      </c>
      <c r="B12" s="30" t="str">
        <f>+'[5]Budget and Finance Plan'!C60</f>
        <v>Livelihood Errada</v>
      </c>
    </row>
    <row r="13" spans="1:10" x14ac:dyDescent="0.25">
      <c r="A13" s="12">
        <v>454</v>
      </c>
      <c r="B13" s="12" t="str">
        <f>+'[5]Budget and Finance Plan'!B70:C70</f>
        <v>Total E -Skills Development on Livelihood activities</v>
      </c>
      <c r="D13" s="16">
        <f>+'[5]Budget and Finance Plan'!D70:E70</f>
        <v>9984.25</v>
      </c>
      <c r="E13" s="16">
        <f>+'[5]Budget and Finance Plan'!E70:F70</f>
        <v>0</v>
      </c>
      <c r="F13" s="16">
        <f>+'[5]Budget and Finance Plan'!F70:G70</f>
        <v>0</v>
      </c>
      <c r="G13" s="16">
        <f>+'[5]Budget and Finance Plan'!G70:H70</f>
        <v>0</v>
      </c>
      <c r="H13" s="16">
        <f>+'[5]Budget and Finance Plan'!H70:I70</f>
        <v>0</v>
      </c>
      <c r="I13" s="16">
        <f>+'[5]Budget and Finance Plan'!I70:J70</f>
        <v>0</v>
      </c>
      <c r="J13" s="16">
        <f>+'[5]Budget and Finance Plan'!J70:K70</f>
        <v>9984.25</v>
      </c>
    </row>
    <row r="14" spans="1:10" x14ac:dyDescent="0.25">
      <c r="A14" s="12">
        <v>453</v>
      </c>
      <c r="B14" s="12" t="str">
        <f>+'[5]Budget and Finance Plan'!B89:C89</f>
        <v>Total E - Livelihood Activities</v>
      </c>
      <c r="D14" s="16">
        <f>+'[5]Budget and Finance Plan'!D89:E89</f>
        <v>42311.3</v>
      </c>
      <c r="E14" s="16">
        <f>+'[5]Budget and Finance Plan'!E89:F89</f>
        <v>0</v>
      </c>
      <c r="F14" s="16">
        <f>+'[5]Budget and Finance Plan'!F89:G89</f>
        <v>0</v>
      </c>
      <c r="G14" s="16">
        <f>+'[5]Budget and Finance Plan'!G89:H89</f>
        <v>0</v>
      </c>
      <c r="H14" s="16">
        <f>+'[5]Budget and Finance Plan'!H89:I89</f>
        <v>0</v>
      </c>
      <c r="I14" s="16">
        <f>+'[5]Budget and Finance Plan'!I89:J89</f>
        <v>0</v>
      </c>
      <c r="J14" s="16">
        <f>+'[5]Budget and Finance Plan'!J89:K89</f>
        <v>42311.3</v>
      </c>
    </row>
    <row r="15" spans="1:10" x14ac:dyDescent="0.25">
      <c r="A15" s="12">
        <v>484</v>
      </c>
      <c r="B15" s="12" t="str">
        <f>+'[5]Budget and Finance Plan'!B92:C92</f>
        <v>Total E - DRR Activities</v>
      </c>
      <c r="D15" s="16">
        <f>+'[5]Budget and Finance Plan'!D92:E92</f>
        <v>0</v>
      </c>
      <c r="E15" s="16">
        <f>+'[5]Budget and Finance Plan'!E92:F92</f>
        <v>0</v>
      </c>
      <c r="F15" s="16">
        <f>+'[5]Budget and Finance Plan'!F92:G92</f>
        <v>0</v>
      </c>
      <c r="G15" s="16">
        <f>+'[5]Budget and Finance Plan'!G92:H92</f>
        <v>0</v>
      </c>
      <c r="H15" s="16">
        <f>+'[5]Budget and Finance Plan'!H92:I92</f>
        <v>0</v>
      </c>
      <c r="I15" s="16">
        <f>+'[5]Budget and Finance Plan'!I92:J92</f>
        <v>0</v>
      </c>
      <c r="J15" s="16">
        <f>+'[5]Budget and Finance Plan'!J92:K92</f>
        <v>0</v>
      </c>
    </row>
    <row r="16" spans="1:10" x14ac:dyDescent="0.25">
      <c r="A16" s="12">
        <v>455</v>
      </c>
      <c r="B16" s="12" t="str">
        <f>+'[5]Budget and Finance Plan'!B104</f>
        <v>Total E - Personell Errada</v>
      </c>
      <c r="D16" s="16">
        <f>+'[5]Budget and Finance Plan'!D104</f>
        <v>44719</v>
      </c>
      <c r="E16" s="16">
        <f>+'[5]Budget and Finance Plan'!E104</f>
        <v>0</v>
      </c>
      <c r="F16" s="16">
        <f>+'[5]Budget and Finance Plan'!F104</f>
        <v>0</v>
      </c>
      <c r="G16" s="16">
        <f>+'[5]Budget and Finance Plan'!G104</f>
        <v>0</v>
      </c>
      <c r="H16" s="16">
        <f>+'[5]Budget and Finance Plan'!H104</f>
        <v>0</v>
      </c>
      <c r="I16" s="16">
        <f>+'[5]Budget and Finance Plan'!I104</f>
        <v>0</v>
      </c>
      <c r="J16" s="16">
        <f>+'[5]Budget and Finance Plan'!J104</f>
        <v>44719</v>
      </c>
    </row>
    <row r="17" spans="1:10" x14ac:dyDescent="0.25">
      <c r="A17" s="12">
        <v>485</v>
      </c>
      <c r="B17" s="12" t="str">
        <f>+'[5]Budget and Finance Plan'!B120:C120</f>
        <v>Total E- Office Running Costs Errada</v>
      </c>
      <c r="D17" s="16">
        <f>+'[5]Budget and Finance Plan'!D120:E120</f>
        <v>14640</v>
      </c>
      <c r="E17" s="16">
        <f>+'[5]Budget and Finance Plan'!E120:F120</f>
        <v>0</v>
      </c>
      <c r="F17" s="16">
        <f>+'[5]Budget and Finance Plan'!F120:G120</f>
        <v>0</v>
      </c>
      <c r="G17" s="16">
        <f>+'[5]Budget and Finance Plan'!G120:H120</f>
        <v>0</v>
      </c>
      <c r="H17" s="16">
        <f>+'[5]Budget and Finance Plan'!H120:I120</f>
        <v>0</v>
      </c>
      <c r="I17" s="16">
        <f>+'[5]Budget and Finance Plan'!I120:J120</f>
        <v>0</v>
      </c>
      <c r="J17" s="16">
        <f>+'[5]Budget and Finance Plan'!J120:K120</f>
        <v>14640</v>
      </c>
    </row>
    <row r="18" spans="1:10" s="9" customFormat="1" ht="12.6" thickBot="1" x14ac:dyDescent="0.3">
      <c r="A18" s="9" t="s">
        <v>10</v>
      </c>
      <c r="B18" s="29" t="str">
        <f>+B12</f>
        <v>Livelihood Errada</v>
      </c>
      <c r="D18" s="17">
        <f>SUM(D13:D17)</f>
        <v>111654.55</v>
      </c>
      <c r="E18" s="17">
        <f t="shared" ref="E18:J18" si="1">SUM(E13:E17)</f>
        <v>0</v>
      </c>
      <c r="F18" s="17">
        <f t="shared" si="1"/>
        <v>0</v>
      </c>
      <c r="G18" s="17">
        <f t="shared" si="1"/>
        <v>0</v>
      </c>
      <c r="H18" s="17">
        <f t="shared" si="1"/>
        <v>0</v>
      </c>
      <c r="I18" s="17">
        <f t="shared" si="1"/>
        <v>0</v>
      </c>
      <c r="J18" s="17">
        <f t="shared" si="1"/>
        <v>111654.55</v>
      </c>
    </row>
    <row r="19" spans="1:10" ht="12.6" thickTop="1" x14ac:dyDescent="0.25"/>
    <row r="20" spans="1:10" x14ac:dyDescent="0.25">
      <c r="A20" s="12" t="s">
        <v>9</v>
      </c>
      <c r="B20" s="29" t="str">
        <f>+'[5]Budget and Finance Plan'!C124</f>
        <v>Livelihood Zalingei</v>
      </c>
    </row>
    <row r="21" spans="1:10" x14ac:dyDescent="0.25">
      <c r="A21" s="12">
        <v>420</v>
      </c>
      <c r="B21" s="12" t="str">
        <f>+'[5]Budget and Finance Plan'!B134:C134</f>
        <v>Total Z - Livelihood Activities</v>
      </c>
      <c r="D21" s="16">
        <f>+'[5]Budget and Finance Plan'!D134:E134</f>
        <v>14160.92</v>
      </c>
      <c r="E21" s="16">
        <f>+'[5]Budget and Finance Plan'!E134:F134</f>
        <v>0</v>
      </c>
      <c r="F21" s="16">
        <f>+'[5]Budget and Finance Plan'!F134:G134</f>
        <v>0</v>
      </c>
      <c r="G21" s="16">
        <f>+'[5]Budget and Finance Plan'!G134:H134</f>
        <v>0</v>
      </c>
      <c r="H21" s="16">
        <f>+'[5]Budget and Finance Plan'!H134:I134</f>
        <v>0</v>
      </c>
      <c r="I21" s="16">
        <f>+'[5]Budget and Finance Plan'!I134:J134</f>
        <v>0</v>
      </c>
      <c r="J21" s="16">
        <f>+'[5]Budget and Finance Plan'!J134:K134</f>
        <v>14160.92</v>
      </c>
    </row>
    <row r="22" spans="1:10" x14ac:dyDescent="0.25">
      <c r="A22" s="12">
        <v>419</v>
      </c>
      <c r="B22" s="12" t="str">
        <f>+'[5]Budget and Finance Plan'!B138:C138</f>
        <v>Total Z - Monitoring and Evaluation NCA Zalingei</v>
      </c>
      <c r="D22" s="16">
        <f>+'[5]Budget and Finance Plan'!D138:E138</f>
        <v>4500</v>
      </c>
      <c r="E22" s="16">
        <f>+'[5]Budget and Finance Plan'!E138:F138</f>
        <v>0</v>
      </c>
      <c r="F22" s="16">
        <f>+'[5]Budget and Finance Plan'!F138:G138</f>
        <v>0</v>
      </c>
      <c r="G22" s="16">
        <f>+'[5]Budget and Finance Plan'!G138:H138</f>
        <v>0</v>
      </c>
      <c r="H22" s="16">
        <f>+'[5]Budget and Finance Plan'!H138:I138</f>
        <v>0</v>
      </c>
      <c r="I22" s="16">
        <f>+'[5]Budget and Finance Plan'!I138:J138</f>
        <v>0</v>
      </c>
      <c r="J22" s="16">
        <f>+'[5]Budget and Finance Plan'!J138:K138</f>
        <v>4500</v>
      </c>
    </row>
    <row r="23" spans="1:10" x14ac:dyDescent="0.25">
      <c r="A23" s="12">
        <v>423</v>
      </c>
      <c r="B23" s="12" t="str">
        <f>+'[5]Budget and Finance Plan'!B141:C141</f>
        <v>Total  Z - Training Zalingei</v>
      </c>
      <c r="D23" s="16">
        <f>+'[5]Budget and Finance Plan'!D141:E141</f>
        <v>4254</v>
      </c>
      <c r="E23" s="16">
        <f>+'[5]Budget and Finance Plan'!E141:F141</f>
        <v>0</v>
      </c>
      <c r="F23" s="16">
        <f>+'[5]Budget and Finance Plan'!F141:G141</f>
        <v>0</v>
      </c>
      <c r="G23" s="16">
        <f>+'[5]Budget and Finance Plan'!G141:H141</f>
        <v>0</v>
      </c>
      <c r="H23" s="16">
        <f>+'[5]Budget and Finance Plan'!H141:I141</f>
        <v>0</v>
      </c>
      <c r="I23" s="16">
        <f>+'[5]Budget and Finance Plan'!I141:J141</f>
        <v>0</v>
      </c>
      <c r="J23" s="16">
        <f>+'[5]Budget and Finance Plan'!J141:K141</f>
        <v>4254</v>
      </c>
    </row>
    <row r="24" spans="1:10" x14ac:dyDescent="0.25">
      <c r="A24" s="12">
        <v>422</v>
      </c>
      <c r="B24" s="12" t="str">
        <f>+'[5]Budget and Finance Plan'!B152</f>
        <v>Total Z - Personell</v>
      </c>
      <c r="D24" s="16">
        <f>+'[5]Budget and Finance Plan'!D152</f>
        <v>69849.180999999997</v>
      </c>
      <c r="E24" s="16">
        <f>+'[5]Budget and Finance Plan'!E152</f>
        <v>0</v>
      </c>
      <c r="F24" s="16">
        <f>+'[5]Budget and Finance Plan'!F152</f>
        <v>0</v>
      </c>
      <c r="G24" s="16">
        <f>+'[5]Budget and Finance Plan'!G152</f>
        <v>0</v>
      </c>
      <c r="H24" s="16">
        <f>+'[5]Budget and Finance Plan'!H152</f>
        <v>0</v>
      </c>
      <c r="I24" s="16">
        <f>+'[5]Budget and Finance Plan'!I152</f>
        <v>0</v>
      </c>
      <c r="J24" s="16">
        <f>+'[5]Budget and Finance Plan'!J152</f>
        <v>69849.180999999997</v>
      </c>
    </row>
    <row r="25" spans="1:10" x14ac:dyDescent="0.25">
      <c r="A25" s="12">
        <v>486</v>
      </c>
      <c r="B25" s="12" t="str">
        <f>+'[5]Budget and Finance Plan'!B171:C171</f>
        <v>Total Z - Office Running</v>
      </c>
      <c r="D25" s="16">
        <f>+'[5]Budget and Finance Plan'!D171:E171</f>
        <v>37679.989000000001</v>
      </c>
      <c r="E25" s="16">
        <f>+'[5]Budget and Finance Plan'!E171:F171</f>
        <v>0</v>
      </c>
      <c r="F25" s="16">
        <f>+'[5]Budget and Finance Plan'!F171:G171</f>
        <v>0</v>
      </c>
      <c r="G25" s="16">
        <f>+'[5]Budget and Finance Plan'!G171:H171</f>
        <v>0</v>
      </c>
      <c r="H25" s="16">
        <f>+'[5]Budget and Finance Plan'!H171:I171</f>
        <v>0</v>
      </c>
      <c r="I25" s="16">
        <f>+'[5]Budget and Finance Plan'!I171:J171</f>
        <v>0</v>
      </c>
      <c r="J25" s="16">
        <f>+'[5]Budget and Finance Plan'!J171:K171</f>
        <v>37679.989000000001</v>
      </c>
    </row>
    <row r="26" spans="1:10" s="9" customFormat="1" ht="12.6" thickBot="1" x14ac:dyDescent="0.3">
      <c r="A26" s="9" t="s">
        <v>10</v>
      </c>
      <c r="B26" s="29" t="str">
        <f>+B20</f>
        <v>Livelihood Zalingei</v>
      </c>
      <c r="D26" s="17">
        <f>SUM(D21:D25)</f>
        <v>130444.09</v>
      </c>
      <c r="E26" s="17">
        <f t="shared" ref="E26:J26" si="2">SUM(E21:E25)</f>
        <v>0</v>
      </c>
      <c r="F26" s="17">
        <f t="shared" si="2"/>
        <v>0</v>
      </c>
      <c r="G26" s="17">
        <f t="shared" si="2"/>
        <v>0</v>
      </c>
      <c r="H26" s="17">
        <f t="shared" si="2"/>
        <v>0</v>
      </c>
      <c r="I26" s="17">
        <f t="shared" si="2"/>
        <v>0</v>
      </c>
      <c r="J26" s="17">
        <f t="shared" si="2"/>
        <v>130444.09</v>
      </c>
    </row>
    <row r="27" spans="1:10" ht="12.6" thickTop="1" x14ac:dyDescent="0.25"/>
    <row r="28" spans="1:10" x14ac:dyDescent="0.25">
      <c r="A28" s="12" t="s">
        <v>9</v>
      </c>
      <c r="B28" s="29" t="str">
        <f>+'[5]Budget and Finance Plan'!C176</f>
        <v>Livelihood Mubadiroon</v>
      </c>
    </row>
    <row r="29" spans="1:10" x14ac:dyDescent="0.25">
      <c r="A29" s="12">
        <v>470</v>
      </c>
      <c r="B29" s="12" t="str">
        <f>+'[5]Budget and Finance Plan'!B186:C186</f>
        <v>Total M -Skills Development on Livelihood activities</v>
      </c>
      <c r="D29" s="16">
        <f>+'[5]Budget and Finance Plan'!D186:E186</f>
        <v>4040.000016</v>
      </c>
      <c r="E29" s="16">
        <f>+'[5]Budget and Finance Plan'!E186:F186</f>
        <v>0</v>
      </c>
      <c r="F29" s="16">
        <f>+'[5]Budget and Finance Plan'!F186:G186</f>
        <v>0</v>
      </c>
      <c r="G29" s="16">
        <f>+'[5]Budget and Finance Plan'!G186:H186</f>
        <v>0</v>
      </c>
      <c r="H29" s="16">
        <f>+'[5]Budget and Finance Plan'!H186:I186</f>
        <v>0</v>
      </c>
      <c r="I29" s="16">
        <f>+'[5]Budget and Finance Plan'!I186:J186</f>
        <v>0</v>
      </c>
      <c r="J29" s="16">
        <f>+'[5]Budget and Finance Plan'!J186:K186</f>
        <v>4040.000016</v>
      </c>
    </row>
    <row r="30" spans="1:10" x14ac:dyDescent="0.25">
      <c r="A30" s="12">
        <v>469</v>
      </c>
      <c r="B30" s="12" t="str">
        <f>+'[5]Budget and Finance Plan'!B206:C206</f>
        <v>Total M - Livelihood Activities</v>
      </c>
      <c r="D30" s="16">
        <f>+'[5]Budget and Finance Plan'!D206:E206</f>
        <v>84366.04</v>
      </c>
      <c r="E30" s="16">
        <f>+'[5]Budget and Finance Plan'!E206:F206</f>
        <v>0</v>
      </c>
      <c r="F30" s="16">
        <f>+'[5]Budget and Finance Plan'!F206:G206</f>
        <v>0</v>
      </c>
      <c r="G30" s="16">
        <f>+'[5]Budget and Finance Plan'!G206:H206</f>
        <v>0</v>
      </c>
      <c r="H30" s="16">
        <f>+'[5]Budget and Finance Plan'!H206:I206</f>
        <v>0</v>
      </c>
      <c r="I30" s="16">
        <f>+'[5]Budget and Finance Plan'!I206:J206</f>
        <v>0</v>
      </c>
      <c r="J30" s="16">
        <f>+'[5]Budget and Finance Plan'!J206:K206</f>
        <v>84366.04</v>
      </c>
    </row>
    <row r="31" spans="1:10" x14ac:dyDescent="0.25">
      <c r="A31" s="12">
        <v>487</v>
      </c>
      <c r="B31" s="12" t="str">
        <f>+'[5]Budget and Finance Plan'!B212:C212</f>
        <v>Total M - DRR Activities</v>
      </c>
      <c r="D31" s="16">
        <f>+'[5]Budget and Finance Plan'!D212:E212</f>
        <v>36438.000048000002</v>
      </c>
      <c r="E31" s="16">
        <f>+'[5]Budget and Finance Plan'!E212:F212</f>
        <v>0</v>
      </c>
      <c r="F31" s="16">
        <f>+'[5]Budget and Finance Plan'!F212:G212</f>
        <v>0</v>
      </c>
      <c r="G31" s="16">
        <f>+'[5]Budget and Finance Plan'!G212:H212</f>
        <v>0</v>
      </c>
      <c r="H31" s="16">
        <f>+'[5]Budget and Finance Plan'!H212:I212</f>
        <v>0</v>
      </c>
      <c r="I31" s="16">
        <f>+'[5]Budget and Finance Plan'!I212:J212</f>
        <v>0</v>
      </c>
      <c r="J31" s="16">
        <f>+'[5]Budget and Finance Plan'!J212:K212</f>
        <v>36438.000048000002</v>
      </c>
    </row>
    <row r="32" spans="1:10" x14ac:dyDescent="0.25">
      <c r="A32" s="12">
        <v>482</v>
      </c>
      <c r="B32" s="12" t="str">
        <f>+'[5]Budget and Finance Plan'!B216</f>
        <v>Total M - Monitoring and Evaluation Mubadiroon</v>
      </c>
      <c r="D32" s="16">
        <f>+'[5]Budget and Finance Plan'!D216</f>
        <v>0</v>
      </c>
      <c r="E32" s="16">
        <f>+'[5]Budget and Finance Plan'!E216</f>
        <v>0</v>
      </c>
      <c r="F32" s="16">
        <f>+'[5]Budget and Finance Plan'!F216</f>
        <v>0</v>
      </c>
      <c r="G32" s="16">
        <f>+'[5]Budget and Finance Plan'!G216</f>
        <v>0</v>
      </c>
      <c r="H32" s="16">
        <f>+'[5]Budget and Finance Plan'!H216</f>
        <v>0</v>
      </c>
      <c r="I32" s="16">
        <f>+'[5]Budget and Finance Plan'!I216</f>
        <v>0</v>
      </c>
      <c r="J32" s="16">
        <f>+'[5]Budget and Finance Plan'!J216</f>
        <v>0</v>
      </c>
    </row>
    <row r="33" spans="1:10" x14ac:dyDescent="0.25">
      <c r="A33" s="12">
        <v>471</v>
      </c>
      <c r="B33" s="19" t="str">
        <f>+'[5]Budget and Finance Plan'!B228:C228</f>
        <v>Total M - Personell Mubadiroon</v>
      </c>
      <c r="C33" s="19"/>
      <c r="D33" s="16">
        <f>+'[5]Budget and Finance Plan'!D228:E228</f>
        <v>97652.97</v>
      </c>
      <c r="E33" s="16">
        <f>+'[5]Budget and Finance Plan'!E228:F228</f>
        <v>0</v>
      </c>
      <c r="F33" s="16">
        <f>+'[5]Budget and Finance Plan'!F228:G228</f>
        <v>0</v>
      </c>
      <c r="G33" s="16">
        <f>+'[5]Budget and Finance Plan'!G228:H228</f>
        <v>0</v>
      </c>
      <c r="H33" s="16">
        <f>+'[5]Budget and Finance Plan'!H228:I228</f>
        <v>0</v>
      </c>
      <c r="I33" s="16">
        <f>+'[5]Budget and Finance Plan'!I228:J228</f>
        <v>0</v>
      </c>
      <c r="J33" s="16">
        <f>+'[5]Budget and Finance Plan'!J228:K228</f>
        <v>97652.97</v>
      </c>
    </row>
    <row r="34" spans="1:10" x14ac:dyDescent="0.25">
      <c r="A34" s="12">
        <v>488</v>
      </c>
      <c r="B34" s="12" t="str">
        <f>+'[5]Budget and Finance Plan'!B249:C249</f>
        <v>Total M- Office Running Costs Mubadiroon</v>
      </c>
      <c r="D34" s="16">
        <f>+'[5]Budget and Finance Plan'!D249:E249</f>
        <v>25857.00001</v>
      </c>
      <c r="E34" s="16">
        <f>+'[5]Budget and Finance Plan'!E249:F249</f>
        <v>0</v>
      </c>
      <c r="F34" s="16">
        <f>+'[5]Budget and Finance Plan'!F249:G249</f>
        <v>0</v>
      </c>
      <c r="G34" s="16">
        <f>+'[5]Budget and Finance Plan'!G249:H249</f>
        <v>0</v>
      </c>
      <c r="H34" s="16">
        <f>+'[5]Budget and Finance Plan'!H249:I249</f>
        <v>0</v>
      </c>
      <c r="I34" s="16">
        <f>+'[5]Budget and Finance Plan'!I249:J249</f>
        <v>0</v>
      </c>
      <c r="J34" s="16">
        <f>+'[5]Budget and Finance Plan'!J249:K249</f>
        <v>25857.00001</v>
      </c>
    </row>
    <row r="35" spans="1:10" s="9" customFormat="1" x14ac:dyDescent="0.25">
      <c r="A35" s="9" t="s">
        <v>10</v>
      </c>
      <c r="B35" s="29" t="str">
        <f>+B28</f>
        <v>Livelihood Mubadiroon</v>
      </c>
      <c r="D35" s="31">
        <f>SUM(D29:D34)</f>
        <v>248354.01007399999</v>
      </c>
      <c r="E35" s="31">
        <f t="shared" ref="E35:J35" si="3">SUM(E29:E34)</f>
        <v>0</v>
      </c>
      <c r="F35" s="31">
        <f t="shared" si="3"/>
        <v>0</v>
      </c>
      <c r="G35" s="31">
        <f t="shared" si="3"/>
        <v>0</v>
      </c>
      <c r="H35" s="31">
        <f t="shared" si="3"/>
        <v>0</v>
      </c>
      <c r="I35" s="31">
        <f t="shared" si="3"/>
        <v>0</v>
      </c>
      <c r="J35" s="31">
        <f t="shared" si="3"/>
        <v>248354.01007399999</v>
      </c>
    </row>
    <row r="36" spans="1:10" ht="14.4" x14ac:dyDescent="0.3">
      <c r="A36"/>
    </row>
    <row r="37" spans="1:10" s="32" customFormat="1" ht="14.4" thickBot="1" x14ac:dyDescent="0.35">
      <c r="B37" s="32" t="s">
        <v>15</v>
      </c>
      <c r="D37" s="33">
        <f>+D10+D18+D26+D35</f>
        <v>622242.58287399996</v>
      </c>
      <c r="E37" s="34">
        <v>57540</v>
      </c>
      <c r="F37" s="34">
        <v>332324</v>
      </c>
      <c r="G37" s="34">
        <f t="shared" ref="G37:H37" si="4">+G10+G18+G26+G35</f>
        <v>0</v>
      </c>
      <c r="H37" s="34">
        <f t="shared" si="4"/>
        <v>0</v>
      </c>
      <c r="I37" s="34">
        <f>SUM(E37:H37)</f>
        <v>389864</v>
      </c>
      <c r="J37" s="33">
        <f>D37-I37</f>
        <v>232378.58287399996</v>
      </c>
    </row>
    <row r="38" spans="1:10" ht="15" thickTop="1" x14ac:dyDescent="0.3">
      <c r="A38"/>
    </row>
    <row r="39" spans="1:10" ht="14.4" x14ac:dyDescent="0.3">
      <c r="A39"/>
    </row>
    <row r="40" spans="1:10" ht="14.4" x14ac:dyDescent="0.3">
      <c r="A40"/>
    </row>
    <row r="41" spans="1:10" ht="14.4" x14ac:dyDescent="0.3">
      <c r="A41"/>
    </row>
    <row r="42" spans="1:10" ht="14.4" x14ac:dyDescent="0.3">
      <c r="A42"/>
    </row>
    <row r="43" spans="1:10" ht="14.4" x14ac:dyDescent="0.3">
      <c r="A43"/>
    </row>
    <row r="44" spans="1:10" ht="14.4" x14ac:dyDescent="0.3">
      <c r="A44"/>
    </row>
    <row r="45" spans="1:10" ht="14.4" x14ac:dyDescent="0.3">
      <c r="A45"/>
    </row>
    <row r="46" spans="1:10" ht="14.4" x14ac:dyDescent="0.3">
      <c r="A46"/>
    </row>
    <row r="47" spans="1:10" ht="14.4" x14ac:dyDescent="0.3">
      <c r="A47"/>
    </row>
    <row r="48" spans="1:10" ht="14.4" x14ac:dyDescent="0.3">
      <c r="A48"/>
    </row>
    <row r="49" spans="1:1" ht="14.4" x14ac:dyDescent="0.3">
      <c r="A49"/>
    </row>
    <row r="50" spans="1:1" ht="14.4" x14ac:dyDescent="0.3">
      <c r="A50"/>
    </row>
    <row r="51" spans="1:1" ht="14.4" x14ac:dyDescent="0.3">
      <c r="A51"/>
    </row>
    <row r="52" spans="1:1" ht="14.4" x14ac:dyDescent="0.3">
      <c r="A52"/>
    </row>
    <row r="53" spans="1:1" ht="14.4" x14ac:dyDescent="0.3">
      <c r="A53"/>
    </row>
    <row r="54" spans="1:1" ht="14.4" x14ac:dyDescent="0.3">
      <c r="A54"/>
    </row>
    <row r="55" spans="1:1" ht="14.4" x14ac:dyDescent="0.3">
      <c r="A55"/>
    </row>
    <row r="56" spans="1:1" ht="14.4" x14ac:dyDescent="0.3">
      <c r="A56"/>
    </row>
    <row r="57" spans="1:1" ht="14.4" x14ac:dyDescent="0.3">
      <c r="A57"/>
    </row>
    <row r="58" spans="1:1" ht="14.4" x14ac:dyDescent="0.3">
      <c r="A58"/>
    </row>
    <row r="59" spans="1:1" ht="14.4" x14ac:dyDescent="0.3">
      <c r="A59"/>
    </row>
    <row r="60" spans="1:1" ht="14.4" x14ac:dyDescent="0.3">
      <c r="A60"/>
    </row>
    <row r="61" spans="1:1" ht="14.4" x14ac:dyDescent="0.3">
      <c r="A61"/>
    </row>
    <row r="62" spans="1:1" ht="14.4" x14ac:dyDescent="0.3">
      <c r="A62"/>
    </row>
    <row r="63" spans="1:1" ht="14.4" x14ac:dyDescent="0.3">
      <c r="A63"/>
    </row>
    <row r="64" spans="1:1" ht="14.4" x14ac:dyDescent="0.3">
      <c r="A64"/>
    </row>
    <row r="65" spans="1:1" ht="14.4" x14ac:dyDescent="0.3">
      <c r="A65"/>
    </row>
    <row r="66" spans="1:1" ht="14.4" x14ac:dyDescent="0.3">
      <c r="A66"/>
    </row>
    <row r="67" spans="1:1" ht="14.4" x14ac:dyDescent="0.3">
      <c r="A67"/>
    </row>
    <row r="68" spans="1:1" ht="14.4" x14ac:dyDescent="0.3">
      <c r="A68"/>
    </row>
    <row r="69" spans="1:1" ht="14.4" x14ac:dyDescent="0.3">
      <c r="A69"/>
    </row>
    <row r="70" spans="1:1" ht="14.4" x14ac:dyDescent="0.3">
      <c r="A70"/>
    </row>
    <row r="71" spans="1:1" ht="14.4" x14ac:dyDescent="0.3">
      <c r="A71"/>
    </row>
    <row r="72" spans="1:1" ht="14.4" x14ac:dyDescent="0.3">
      <c r="A72"/>
    </row>
    <row r="73" spans="1:1" ht="14.4" x14ac:dyDescent="0.3">
      <c r="A73"/>
    </row>
    <row r="74" spans="1:1" ht="14.4" x14ac:dyDescent="0.3">
      <c r="A74"/>
    </row>
    <row r="75" spans="1:1" ht="14.4" x14ac:dyDescent="0.3">
      <c r="A75"/>
    </row>
    <row r="76" spans="1:1" ht="14.4" x14ac:dyDescent="0.3">
      <c r="A76"/>
    </row>
    <row r="77" spans="1:1" ht="14.4" x14ac:dyDescent="0.3">
      <c r="A77"/>
    </row>
    <row r="78" spans="1:1" ht="14.4" x14ac:dyDescent="0.3">
      <c r="A78"/>
    </row>
    <row r="79" spans="1:1" ht="14.4" x14ac:dyDescent="0.3">
      <c r="A79"/>
    </row>
    <row r="80" spans="1:1" ht="14.4" x14ac:dyDescent="0.3">
      <c r="A80"/>
    </row>
    <row r="81" spans="1:1" ht="14.4" x14ac:dyDescent="0.3">
      <c r="A81"/>
    </row>
    <row r="82" spans="1:1" ht="14.4" x14ac:dyDescent="0.3">
      <c r="A82"/>
    </row>
    <row r="83" spans="1:1" ht="14.4" x14ac:dyDescent="0.3">
      <c r="A83"/>
    </row>
    <row r="84" spans="1:1" ht="14.4" x14ac:dyDescent="0.3">
      <c r="A84"/>
    </row>
    <row r="85" spans="1:1" ht="14.4" x14ac:dyDescent="0.3">
      <c r="A85"/>
    </row>
    <row r="86" spans="1:1" ht="14.4" x14ac:dyDescent="0.3">
      <c r="A86"/>
    </row>
    <row r="87" spans="1:1" ht="14.4" x14ac:dyDescent="0.3">
      <c r="A87"/>
    </row>
    <row r="88" spans="1:1" ht="14.4" x14ac:dyDescent="0.3">
      <c r="A88"/>
    </row>
    <row r="89" spans="1:1" ht="14.4" x14ac:dyDescent="0.3">
      <c r="A89"/>
    </row>
    <row r="90" spans="1:1" ht="14.4" x14ac:dyDescent="0.3">
      <c r="A90"/>
    </row>
    <row r="91" spans="1:1" ht="14.4" x14ac:dyDescent="0.3">
      <c r="A91"/>
    </row>
    <row r="92" spans="1:1" ht="14.4" x14ac:dyDescent="0.3">
      <c r="A92"/>
    </row>
    <row r="93" spans="1:1" ht="14.4" x14ac:dyDescent="0.3">
      <c r="A93"/>
    </row>
    <row r="94" spans="1:1" ht="14.4" x14ac:dyDescent="0.3">
      <c r="A94"/>
    </row>
    <row r="95" spans="1:1" ht="14.4" x14ac:dyDescent="0.3">
      <c r="A95"/>
    </row>
    <row r="96" spans="1:1" ht="14.4" x14ac:dyDescent="0.3">
      <c r="A96"/>
    </row>
    <row r="97" spans="1:1" ht="14.4" x14ac:dyDescent="0.3">
      <c r="A97"/>
    </row>
    <row r="98" spans="1:1" ht="14.4" x14ac:dyDescent="0.3">
      <c r="A98"/>
    </row>
  </sheetData>
  <mergeCells count="3">
    <mergeCell ref="B1:C1"/>
    <mergeCell ref="A2:C2"/>
    <mergeCell ref="B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F19" sqref="F19"/>
    </sheetView>
  </sheetViews>
  <sheetFormatPr defaultColWidth="9.109375" defaultRowHeight="12" x14ac:dyDescent="0.25"/>
  <cols>
    <col min="1" max="1" width="9.109375" style="12"/>
    <col min="2" max="2" width="35" style="12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'[6]Budget and Finance Plan'!C13</f>
        <v>ERRADA Nyala</v>
      </c>
      <c r="C4" s="11"/>
    </row>
    <row r="5" spans="1:10" s="69" customFormat="1" x14ac:dyDescent="0.25">
      <c r="A5" s="70">
        <f>'[6]Budget and Finance Plan'!A25</f>
        <v>601</v>
      </c>
      <c r="B5" s="88" t="str">
        <f>'[6]Budget and Finance Plan'!B25:C25</f>
        <v>Total E - School Supplies</v>
      </c>
      <c r="C5" s="72"/>
      <c r="D5" s="73">
        <f>'[6]Budget and Finance Plan'!D25</f>
        <v>56400</v>
      </c>
      <c r="E5" s="12">
        <f>+'[6]Budget and Finance Plan'!E20</f>
        <v>0</v>
      </c>
      <c r="F5" s="12">
        <f>+'[6]Budget and Finance Plan'!F20</f>
        <v>0</v>
      </c>
      <c r="G5" s="12">
        <f>+'[6]Budget and Finance Plan'!G20</f>
        <v>0</v>
      </c>
      <c r="H5" s="12">
        <f>+'[6]Budget and Finance Plan'!H20</f>
        <v>0</v>
      </c>
      <c r="I5" s="12">
        <f>+'[6]Budget and Finance Plan'!I20</f>
        <v>0</v>
      </c>
      <c r="J5" s="19">
        <f>+'[6]Budget and Finance Plan'!J25</f>
        <v>56400</v>
      </c>
    </row>
    <row r="6" spans="1:10" s="69" customFormat="1" x14ac:dyDescent="0.25">
      <c r="A6" s="70">
        <f>'[6]Budget and Finance Plan'!A31</f>
        <v>602</v>
      </c>
      <c r="B6" s="71" t="str">
        <f>'[6]Budget and Finance Plan'!B31:C31</f>
        <v>Total E - Teacher/Student Dvelopment</v>
      </c>
      <c r="C6" s="72"/>
      <c r="D6" s="73">
        <f>'[6]Budget and Finance Plan'!D31</f>
        <v>6000</v>
      </c>
      <c r="E6" s="12">
        <f>+'[6]Budget and Finance Plan'!E21</f>
        <v>0</v>
      </c>
      <c r="F6" s="12">
        <f>+'[6]Budget and Finance Plan'!F21</f>
        <v>0</v>
      </c>
      <c r="G6" s="12">
        <f>+'[6]Budget and Finance Plan'!G21</f>
        <v>0</v>
      </c>
      <c r="H6" s="12">
        <f>+'[6]Budget and Finance Plan'!H21</f>
        <v>0</v>
      </c>
      <c r="I6" s="12">
        <f>+'[6]Budget and Finance Plan'!I21</f>
        <v>0</v>
      </c>
      <c r="J6" s="19">
        <f>+'[6]Budget and Finance Plan'!J31</f>
        <v>6000</v>
      </c>
    </row>
    <row r="7" spans="1:10" s="69" customFormat="1" x14ac:dyDescent="0.25">
      <c r="A7" s="70">
        <f>'[6]Budget and Finance Plan'!A37</f>
        <v>604</v>
      </c>
      <c r="B7" s="71" t="str">
        <f>'[6]Budget and Finance Plan'!B37:C37</f>
        <v>Total E - Other School Support</v>
      </c>
      <c r="C7" s="72"/>
      <c r="D7" s="73">
        <f>'[6]Budget and Finance Plan'!D37</f>
        <v>3780</v>
      </c>
      <c r="E7" s="12">
        <f>+'[6]Budget and Finance Plan'!E24</f>
        <v>0</v>
      </c>
      <c r="F7" s="12">
        <f>+'[6]Budget and Finance Plan'!F24</f>
        <v>0</v>
      </c>
      <c r="G7" s="12">
        <f>+'[6]Budget and Finance Plan'!G24</f>
        <v>0</v>
      </c>
      <c r="H7" s="12">
        <f>+'[6]Budget and Finance Plan'!H24</f>
        <v>0</v>
      </c>
      <c r="I7" s="12">
        <f>+'[6]Budget and Finance Plan'!I24</f>
        <v>0</v>
      </c>
      <c r="J7" s="19">
        <f>+'[6]Budget and Finance Plan'!J37</f>
        <v>3780</v>
      </c>
    </row>
    <row r="8" spans="1:10" x14ac:dyDescent="0.25">
      <c r="A8" s="12">
        <f>'[6]Budget and Finance Plan'!A46</f>
        <v>606</v>
      </c>
      <c r="B8" s="12" t="str">
        <f>'[6]Budget and Finance Plan'!B46:C46</f>
        <v>Total E - Training and Local Capacity building</v>
      </c>
      <c r="D8" s="19">
        <f>'[6]Budget and Finance Plan'!D46</f>
        <v>35050</v>
      </c>
      <c r="E8" s="12">
        <f>+'[6]Budget and Finance Plan'!E25</f>
        <v>0</v>
      </c>
      <c r="F8" s="12">
        <f>+'[6]Budget and Finance Plan'!F25</f>
        <v>0</v>
      </c>
      <c r="G8" s="12">
        <f>+'[6]Budget and Finance Plan'!G25</f>
        <v>0</v>
      </c>
      <c r="H8" s="12">
        <f>+'[6]Budget and Finance Plan'!H25</f>
        <v>0</v>
      </c>
      <c r="I8" s="12">
        <f>+'[6]Budget and Finance Plan'!I25</f>
        <v>0</v>
      </c>
      <c r="J8" s="19">
        <f>+'[6]Budget and Finance Plan'!J46</f>
        <v>35050</v>
      </c>
    </row>
    <row r="9" spans="1:10" x14ac:dyDescent="0.25">
      <c r="A9" s="12">
        <f>'[6]Budget and Finance Plan'!A55</f>
        <v>607</v>
      </c>
      <c r="B9" s="12" t="str">
        <f>'[6]Budget and Finance Plan'!B55:C55</f>
        <v>Total E - Personnel</v>
      </c>
      <c r="D9" s="19">
        <f>'[6]Budget and Finance Plan'!D55</f>
        <v>37803</v>
      </c>
      <c r="E9" s="12">
        <f>+'[6]Budget and Finance Plan'!E37</f>
        <v>0</v>
      </c>
      <c r="F9" s="12">
        <f>+'[6]Budget and Finance Plan'!F37</f>
        <v>0</v>
      </c>
      <c r="G9" s="12">
        <f>+'[6]Budget and Finance Plan'!G37</f>
        <v>0</v>
      </c>
      <c r="H9" s="12">
        <f>+'[6]Budget and Finance Plan'!H37</f>
        <v>0</v>
      </c>
      <c r="I9" s="12">
        <f>+'[6]Budget and Finance Plan'!I37</f>
        <v>0</v>
      </c>
      <c r="J9" s="19">
        <f>+'[6]Budget and Finance Plan'!J55</f>
        <v>37803</v>
      </c>
    </row>
    <row r="10" spans="1:10" x14ac:dyDescent="0.25">
      <c r="A10" s="12">
        <f>'[6]Budget and Finance Plan'!A67</f>
        <v>621</v>
      </c>
      <c r="B10" s="12" t="str">
        <f>'[6]Budget and Finance Plan'!B67:C67</f>
        <v>Total E -Office Running Costs</v>
      </c>
      <c r="D10" s="19">
        <f>'[6]Budget and Finance Plan'!D67</f>
        <v>5468</v>
      </c>
      <c r="E10" s="19">
        <f>'[6]Budget and Finance Plan'!E67</f>
        <v>0</v>
      </c>
      <c r="F10" s="19">
        <f>'[6]Budget and Finance Plan'!F67</f>
        <v>0</v>
      </c>
      <c r="G10" s="19">
        <f>'[6]Budget and Finance Plan'!G67</f>
        <v>0</v>
      </c>
      <c r="H10" s="19">
        <f>'[6]Budget and Finance Plan'!H67</f>
        <v>0</v>
      </c>
      <c r="I10" s="19">
        <f>'[6]Budget and Finance Plan'!I67</f>
        <v>0</v>
      </c>
      <c r="J10" s="19">
        <f>+'[6]Budget and Finance Plan'!J67</f>
        <v>5468</v>
      </c>
    </row>
    <row r="11" spans="1:10" x14ac:dyDescent="0.25">
      <c r="A11" s="12">
        <f>'[6]Budget and Finance Plan'!A72</f>
        <v>622</v>
      </c>
      <c r="B11" s="12" t="str">
        <f>'[6]Budget and Finance Plan'!B72:C72</f>
        <v>Total E - Logistics and Transport</v>
      </c>
      <c r="D11" s="19">
        <f>'[6]Budget and Finance Plan'!D72</f>
        <v>5650</v>
      </c>
      <c r="E11" s="19">
        <f>'[6]Budget and Finance Plan'!E72</f>
        <v>0</v>
      </c>
      <c r="F11" s="19">
        <f>'[6]Budget and Finance Plan'!F72</f>
        <v>0</v>
      </c>
      <c r="G11" s="19">
        <f>'[6]Budget and Finance Plan'!G72</f>
        <v>0</v>
      </c>
      <c r="H11" s="19">
        <f>'[6]Budget and Finance Plan'!H72</f>
        <v>0</v>
      </c>
      <c r="I11" s="19">
        <f>'[6]Budget and Finance Plan'!I72</f>
        <v>0</v>
      </c>
      <c r="J11" s="19">
        <f>+'[6]Budget and Finance Plan'!J72</f>
        <v>5650</v>
      </c>
    </row>
    <row r="14" spans="1:10" s="9" customFormat="1" ht="12.6" thickBot="1" x14ac:dyDescent="0.3">
      <c r="A14" s="9" t="s">
        <v>10</v>
      </c>
      <c r="B14" s="13" t="str">
        <f>+B4</f>
        <v>ERRADA Nyala</v>
      </c>
      <c r="D14" s="37">
        <f>SUM(D5:D11)</f>
        <v>150151</v>
      </c>
      <c r="E14" s="14">
        <f t="shared" ref="E14:I14" si="0">SUM(E8:E9)</f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37">
        <f>SUM(J5:J11)</f>
        <v>150151</v>
      </c>
    </row>
    <row r="15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workbookViewId="0">
      <selection activeCell="F19" sqref="F19"/>
    </sheetView>
  </sheetViews>
  <sheetFormatPr defaultColWidth="9.109375" defaultRowHeight="12" x14ac:dyDescent="0.25"/>
  <cols>
    <col min="1" max="1" width="9.109375" style="12"/>
    <col min="2" max="2" width="33.33203125" style="12" bestFit="1" customWidth="1"/>
    <col min="3" max="3" width="9.109375" style="12"/>
    <col min="4" max="4" width="13.88671875" style="12" customWidth="1"/>
    <col min="5" max="16384" width="9.109375" style="12"/>
  </cols>
  <sheetData>
    <row r="1" spans="1:10" ht="60" x14ac:dyDescent="0.25">
      <c r="A1" s="1"/>
      <c r="B1" s="105" t="s">
        <v>0</v>
      </c>
      <c r="C1" s="106"/>
      <c r="D1" s="2" t="s">
        <v>1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5"/>
      <c r="C2" s="6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0" t="str">
        <f>+'[7]Budget and Finance Plan'!C13</f>
        <v>Program Support Nyala</v>
      </c>
      <c r="C4" s="11"/>
    </row>
    <row r="5" spans="1:10" x14ac:dyDescent="0.25">
      <c r="A5" s="12">
        <f>+'[7]Budget and Finance Plan'!A25</f>
        <v>900</v>
      </c>
      <c r="B5" s="12" t="str">
        <f>+'[7]Budget and Finance Plan'!B25</f>
        <v>Total N - Personell Nyala</v>
      </c>
      <c r="C5" s="12">
        <f>+'[7]Budget and Finance Plan'!C25</f>
        <v>0</v>
      </c>
      <c r="D5" s="12">
        <f>+'[7]Budget and Finance Plan'!D25</f>
        <v>55000</v>
      </c>
      <c r="E5" s="12">
        <f>+'[7]Budget and Finance Plan'!E25</f>
        <v>0</v>
      </c>
      <c r="F5" s="12">
        <f>+'[7]Budget and Finance Plan'!F25</f>
        <v>0</v>
      </c>
      <c r="G5" s="12">
        <f>+'[7]Budget and Finance Plan'!G25</f>
        <v>0</v>
      </c>
      <c r="H5" s="12">
        <f>+'[7]Budget and Finance Plan'!H25</f>
        <v>0</v>
      </c>
      <c r="I5" s="12">
        <f>+'[7]Budget and Finance Plan'!I25</f>
        <v>0</v>
      </c>
      <c r="J5" s="12">
        <f>+'[7]Budget and Finance Plan'!J25</f>
        <v>55000</v>
      </c>
    </row>
    <row r="6" spans="1:10" x14ac:dyDescent="0.25">
      <c r="A6" s="12">
        <f>+'[7]Budget and Finance Plan'!A37</f>
        <v>926</v>
      </c>
      <c r="B6" s="12" t="str">
        <f>+'[7]Budget and Finance Plan'!B37</f>
        <v>Total N - Office Running Costs Nyala</v>
      </c>
      <c r="C6" s="12">
        <f>+'[7]Budget and Finance Plan'!C37</f>
        <v>0</v>
      </c>
      <c r="D6" s="86">
        <f>+'[7]Budget and Finance Plan'!D37</f>
        <v>4199.9920000000002</v>
      </c>
      <c r="E6" s="12">
        <f>+'[7]Budget and Finance Plan'!E37</f>
        <v>0</v>
      </c>
      <c r="F6" s="12">
        <f>+'[7]Budget and Finance Plan'!F37</f>
        <v>0</v>
      </c>
      <c r="G6" s="12">
        <f>+'[7]Budget and Finance Plan'!G37</f>
        <v>0</v>
      </c>
      <c r="H6" s="12">
        <f>+'[7]Budget and Finance Plan'!H37</f>
        <v>0</v>
      </c>
      <c r="I6" s="12">
        <f>+'[7]Budget and Finance Plan'!I37</f>
        <v>0</v>
      </c>
      <c r="J6" s="86">
        <f>+'[7]Budget and Finance Plan'!J37</f>
        <v>4199.9920000000002</v>
      </c>
    </row>
    <row r="7" spans="1:10" s="9" customFormat="1" ht="12.6" thickBot="1" x14ac:dyDescent="0.3">
      <c r="A7" s="9" t="s">
        <v>10</v>
      </c>
      <c r="B7" s="13" t="str">
        <f>+B4</f>
        <v>Program Support Nyala</v>
      </c>
      <c r="D7" s="87">
        <f>SUM(D5:D6)</f>
        <v>59199.991999999998</v>
      </c>
      <c r="E7" s="14">
        <f t="shared" ref="E7:J7" si="0">SUM(E5:E6)</f>
        <v>0</v>
      </c>
      <c r="F7" s="14">
        <f t="shared" si="0"/>
        <v>0</v>
      </c>
      <c r="G7" s="14">
        <f t="shared" si="0"/>
        <v>0</v>
      </c>
      <c r="H7" s="14">
        <f t="shared" si="0"/>
        <v>0</v>
      </c>
      <c r="I7" s="14">
        <f t="shared" si="0"/>
        <v>0</v>
      </c>
      <c r="J7" s="87">
        <f t="shared" si="0"/>
        <v>59199.991999999998</v>
      </c>
    </row>
    <row r="8" spans="1:10" ht="12.6" thickTop="1" x14ac:dyDescent="0.25"/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18" sqref="D18"/>
    </sheetView>
  </sheetViews>
  <sheetFormatPr defaultColWidth="9.109375" defaultRowHeight="12" x14ac:dyDescent="0.25"/>
  <cols>
    <col min="1" max="1" width="9.109375" style="12"/>
    <col min="2" max="2" width="34.5546875" style="12" bestFit="1" customWidth="1"/>
    <col min="3" max="3" width="9.109375" style="12"/>
    <col min="4" max="4" width="16.44140625" style="12" customWidth="1"/>
    <col min="5" max="8" width="9.109375" style="12"/>
    <col min="9" max="9" width="20.6640625" style="12" customWidth="1"/>
    <col min="10" max="10" width="18" style="12" customWidth="1"/>
    <col min="11" max="16384" width="9.109375" style="12"/>
  </cols>
  <sheetData>
    <row r="1" spans="1:10" ht="24" x14ac:dyDescent="0.25">
      <c r="A1" s="1"/>
      <c r="B1" s="105" t="s">
        <v>0</v>
      </c>
      <c r="C1" s="106"/>
      <c r="D1" s="3" t="str">
        <f>+'[8]Budget and Finance Plan'!D9</f>
        <v>Total budget 2016</v>
      </c>
      <c r="E1" s="3" t="s">
        <v>2</v>
      </c>
      <c r="F1" s="3" t="s">
        <v>2</v>
      </c>
      <c r="G1" s="3" t="s">
        <v>2</v>
      </c>
      <c r="H1" s="3" t="s">
        <v>2</v>
      </c>
      <c r="I1" s="3" t="s">
        <v>3</v>
      </c>
      <c r="J1" s="3" t="s">
        <v>4</v>
      </c>
    </row>
    <row r="2" spans="1:10" x14ac:dyDescent="0.25">
      <c r="A2" s="4"/>
      <c r="B2" s="113" t="s">
        <v>18</v>
      </c>
      <c r="C2" s="114"/>
      <c r="D2" s="7" t="s">
        <v>5</v>
      </c>
      <c r="E2" s="7" t="s">
        <v>5</v>
      </c>
      <c r="F2" s="7" t="s">
        <v>5</v>
      </c>
      <c r="G2" s="7" t="s">
        <v>5</v>
      </c>
      <c r="H2" s="7" t="s">
        <v>5</v>
      </c>
      <c r="I2" s="7" t="s">
        <v>5</v>
      </c>
      <c r="J2" s="7" t="s">
        <v>5</v>
      </c>
    </row>
    <row r="3" spans="1:10" x14ac:dyDescent="0.25">
      <c r="A3" s="4"/>
      <c r="B3" s="8" t="s">
        <v>6</v>
      </c>
      <c r="C3" s="6"/>
      <c r="D3" s="3"/>
      <c r="E3" s="3" t="s">
        <v>7</v>
      </c>
      <c r="F3" s="3" t="s">
        <v>8</v>
      </c>
      <c r="G3" s="3" t="s">
        <v>7</v>
      </c>
      <c r="H3" s="3" t="s">
        <v>8</v>
      </c>
      <c r="I3" s="3"/>
      <c r="J3" s="3"/>
    </row>
    <row r="4" spans="1:10" s="9" customFormat="1" x14ac:dyDescent="0.25">
      <c r="A4" s="9" t="s">
        <v>9</v>
      </c>
      <c r="B4" s="115" t="s">
        <v>19</v>
      </c>
      <c r="C4" s="115"/>
    </row>
    <row r="5" spans="1:10" x14ac:dyDescent="0.25">
      <c r="A5" s="12">
        <v>817</v>
      </c>
      <c r="B5" s="12" t="str">
        <f>+'[8]Budget and Finance Plan'!B17</f>
        <v>Total  Local Partner Staff Capacity building</v>
      </c>
      <c r="C5" s="12">
        <f>+'[8]Budget and Finance Plan'!C17</f>
        <v>0</v>
      </c>
      <c r="D5" s="16">
        <f>+'[8]Budget and Finance Plan'!D17</f>
        <v>55000</v>
      </c>
      <c r="E5" s="16">
        <f>+'[8]Budget and Finance Plan'!E17</f>
        <v>0</v>
      </c>
      <c r="F5" s="16">
        <f>+'[8]Budget and Finance Plan'!F17</f>
        <v>0</v>
      </c>
      <c r="G5" s="16">
        <f>+'[8]Budget and Finance Plan'!G17</f>
        <v>0</v>
      </c>
      <c r="H5" s="16">
        <f>+'[8]Budget and Finance Plan'!H17</f>
        <v>0</v>
      </c>
      <c r="I5" s="16">
        <f>+'[8]Budget and Finance Plan'!I17</f>
        <v>0</v>
      </c>
      <c r="J5" s="16">
        <f>+'[8]Budget and Finance Plan'!J17</f>
        <v>55000</v>
      </c>
    </row>
    <row r="6" spans="1:10" x14ac:dyDescent="0.25">
      <c r="A6" s="12">
        <v>803</v>
      </c>
      <c r="B6" s="12" t="str">
        <f>+'[8]Budget and Finance Plan'!B20:C20</f>
        <v>Total - Local Staff Capacity building</v>
      </c>
      <c r="C6" s="12">
        <f>+'[8]Budget and Finance Plan'!C20:D20</f>
        <v>0</v>
      </c>
      <c r="D6" s="16">
        <f>+'[8]Budget and Finance Plan'!D20:E20</f>
        <v>37500</v>
      </c>
      <c r="E6" s="16">
        <f>+'[8]Budget and Finance Plan'!E20:F20</f>
        <v>0</v>
      </c>
      <c r="F6" s="16">
        <f>+'[8]Budget and Finance Plan'!F20:G20</f>
        <v>0</v>
      </c>
      <c r="G6" s="16">
        <f>+'[8]Budget and Finance Plan'!G20:H20</f>
        <v>0</v>
      </c>
      <c r="H6" s="16">
        <f>+'[8]Budget and Finance Plan'!H20:I20</f>
        <v>0</v>
      </c>
      <c r="I6" s="16">
        <f>+'[8]Budget and Finance Plan'!I20:J20</f>
        <v>0</v>
      </c>
      <c r="J6" s="16">
        <f>+'[8]Budget and Finance Plan'!J20:K20</f>
        <v>37500</v>
      </c>
    </row>
    <row r="7" spans="1:10" x14ac:dyDescent="0.25">
      <c r="A7" s="12">
        <v>815</v>
      </c>
      <c r="B7" s="12" t="str">
        <f>+'[8]Budget and Finance Plan'!B23:C23</f>
        <v>Total - Learning and reviews</v>
      </c>
      <c r="C7" s="12">
        <f>+'[8]Budget and Finance Plan'!C23:D23</f>
        <v>0</v>
      </c>
      <c r="D7" s="16">
        <f>+'[8]Budget and Finance Plan'!D23:E23</f>
        <v>12000</v>
      </c>
      <c r="E7" s="16">
        <f>+'[8]Budget and Finance Plan'!E23:F23</f>
        <v>0</v>
      </c>
      <c r="F7" s="16">
        <f>+'[8]Budget and Finance Plan'!F23:G23</f>
        <v>0</v>
      </c>
      <c r="G7" s="16">
        <f>+'[8]Budget and Finance Plan'!G23:H23</f>
        <v>0</v>
      </c>
      <c r="H7" s="16">
        <f>+'[8]Budget and Finance Plan'!H23:I23</f>
        <v>0</v>
      </c>
      <c r="I7" s="16">
        <f>+'[8]Budget and Finance Plan'!I23:J23</f>
        <v>0</v>
      </c>
      <c r="J7" s="16">
        <f>+'[8]Budget and Finance Plan'!J23:K23</f>
        <v>12000</v>
      </c>
    </row>
    <row r="8" spans="1:10" x14ac:dyDescent="0.25">
      <c r="A8" s="12">
        <v>153</v>
      </c>
      <c r="B8" s="12" t="str">
        <f>+'[8]Budget and Finance Plan'!B31:C31</f>
        <v>Total  - Personell</v>
      </c>
      <c r="C8" s="12">
        <f>+'[8]Budget and Finance Plan'!C31:D31</f>
        <v>0</v>
      </c>
      <c r="D8" s="16">
        <f>+'[8]Budget and Finance Plan'!D31:E31</f>
        <v>82536</v>
      </c>
      <c r="E8" s="16">
        <f>+'[8]Budget and Finance Plan'!E31:F31</f>
        <v>0</v>
      </c>
      <c r="F8" s="16">
        <f>+'[8]Budget and Finance Plan'!F31:G31</f>
        <v>0</v>
      </c>
      <c r="G8" s="16">
        <f>+'[8]Budget and Finance Plan'!G31:H31</f>
        <v>0</v>
      </c>
      <c r="H8" s="16">
        <f>+'[8]Budget and Finance Plan'!H31:I31</f>
        <v>0</v>
      </c>
      <c r="I8" s="16">
        <f>+'[8]Budget and Finance Plan'!I31:J31</f>
        <v>0</v>
      </c>
      <c r="J8" s="16">
        <f>+'[8]Budget and Finance Plan'!J31:K31</f>
        <v>82536</v>
      </c>
    </row>
    <row r="9" spans="1:10" x14ac:dyDescent="0.25">
      <c r="A9" s="12">
        <v>155</v>
      </c>
      <c r="B9" s="12" t="str">
        <f>+'[8]Budget and Finance Plan'!B40:C40</f>
        <v>Total  - Office Running Costs</v>
      </c>
      <c r="C9" s="12">
        <f>+'[8]Budget and Finance Plan'!C40:D40</f>
        <v>0</v>
      </c>
      <c r="D9" s="16">
        <f>+'[8]Budget and Finance Plan'!D40:E40</f>
        <v>5447</v>
      </c>
      <c r="E9" s="16">
        <f>+'[8]Budget and Finance Plan'!E40:F40</f>
        <v>0</v>
      </c>
      <c r="F9" s="16">
        <f>+'[8]Budget and Finance Plan'!F40:G40</f>
        <v>0</v>
      </c>
      <c r="G9" s="16">
        <f>+'[8]Budget and Finance Plan'!G40:H40</f>
        <v>0</v>
      </c>
      <c r="H9" s="16">
        <f>+'[8]Budget and Finance Plan'!H40:I40</f>
        <v>0</v>
      </c>
      <c r="I9" s="16">
        <f>+'[8]Budget and Finance Plan'!I40:J40</f>
        <v>0</v>
      </c>
      <c r="J9" s="16">
        <f>+'[8]Budget and Finance Plan'!J40:K40</f>
        <v>5447</v>
      </c>
    </row>
    <row r="10" spans="1:10" x14ac:dyDescent="0.25">
      <c r="A10" s="12">
        <v>156</v>
      </c>
      <c r="B10" s="12" t="str">
        <f>+'[8]Budget and Finance Plan'!B44:C44</f>
        <v>Total  - Vehicle Rental</v>
      </c>
      <c r="C10" s="12">
        <f>+'[8]Budget and Finance Plan'!C44:D44</f>
        <v>0</v>
      </c>
      <c r="D10" s="16">
        <f>+'[8]Budget and Finance Plan'!D44:E44</f>
        <v>840</v>
      </c>
      <c r="E10" s="16">
        <f>+'[8]Budget and Finance Plan'!E44:F44</f>
        <v>0</v>
      </c>
      <c r="F10" s="16">
        <f>+'[8]Budget and Finance Plan'!F44:G44</f>
        <v>0</v>
      </c>
      <c r="G10" s="16">
        <f>+'[8]Budget and Finance Plan'!G44:H44</f>
        <v>0</v>
      </c>
      <c r="H10" s="16">
        <f>+'[8]Budget and Finance Plan'!H44:I44</f>
        <v>0</v>
      </c>
      <c r="I10" s="16">
        <f>+'[8]Budget and Finance Plan'!I44:J44</f>
        <v>0</v>
      </c>
      <c r="J10" s="16">
        <f>+'[8]Budget and Finance Plan'!J44:K44</f>
        <v>840</v>
      </c>
    </row>
    <row r="11" spans="1:10" ht="12.6" thickBot="1" x14ac:dyDescent="0.3">
      <c r="B11" s="38" t="str">
        <f>+B4</f>
        <v>ODCB DARFUR</v>
      </c>
      <c r="D11" s="17">
        <f>SUM(D5:D10)</f>
        <v>193323</v>
      </c>
      <c r="E11" s="17">
        <f t="shared" ref="E11:J11" si="0">SUM(E5:E10)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193323</v>
      </c>
    </row>
    <row r="12" spans="1:10" ht="12.6" thickTop="1" x14ac:dyDescent="0.25"/>
  </sheetData>
  <mergeCells count="3">
    <mergeCell ref="B1:C1"/>
    <mergeCell ref="B2:C2"/>
    <mergeCell ref="B4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2016 Appeal</vt:lpstr>
      <vt:lpstr>HEALTH</vt:lpstr>
      <vt:lpstr>NUTRITION</vt:lpstr>
      <vt:lpstr>WASH</vt:lpstr>
      <vt:lpstr>EPRU</vt:lpstr>
      <vt:lpstr>LIVELIHOOD</vt:lpstr>
      <vt:lpstr>EDUCATION</vt:lpstr>
      <vt:lpstr>PROGRAM SUPPORT - M&amp;E</vt:lpstr>
      <vt:lpstr>ODCB</vt:lpstr>
      <vt:lpstr>DP Manager</vt:lpstr>
      <vt:lpstr>Country Funding Mgr</vt:lpstr>
      <vt:lpstr>Finance Nyala</vt:lpstr>
      <vt:lpstr>Admin Nyala</vt:lpstr>
      <vt:lpstr>Admin Zal</vt:lpstr>
      <vt:lpstr>Logistics Nyala</vt:lpstr>
      <vt:lpstr>HSO Nyala</vt:lpstr>
      <vt:lpstr>ERRADA NYALA SUPPORT</vt:lpstr>
      <vt:lpstr>GIK</vt:lpstr>
      <vt:lpstr>Indirect Cost Calculation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Moses Muriuki</dc:creator>
  <cp:lastModifiedBy>DELL</cp:lastModifiedBy>
  <cp:lastPrinted>2015-12-21T08:33:01Z</cp:lastPrinted>
  <dcterms:created xsi:type="dcterms:W3CDTF">2015-11-17T20:44:21Z</dcterms:created>
  <dcterms:modified xsi:type="dcterms:W3CDTF">2016-01-25T05:54:15Z</dcterms:modified>
</cp:coreProperties>
</file>